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D:\User\Downloads\"/>
    </mc:Choice>
  </mc:AlternateContent>
  <xr:revisionPtr revIDLastSave="0" documentId="13_ncr:1_{F82C6F4E-4C0B-4C47-90C0-83E156E1706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проєкт 2022 (01.12.21)" sheetId="3" r:id="rId1"/>
    <sheet name="проєкт 2022" sheetId="2" r:id="rId2"/>
  </sheets>
  <definedNames>
    <definedName name="_GoBack" localSheetId="1">'проєкт 2022'!$C$27</definedName>
    <definedName name="_GoBack" localSheetId="0">'проєкт 2022 (01.12.21)'!$C$23</definedName>
    <definedName name="_xlnm.Print_Titles" localSheetId="1">'проєкт 2022'!$9:$10</definedName>
    <definedName name="_xlnm.Print_Titles" localSheetId="0">'проєкт 2022 (01.12.21)'!$9:$10</definedName>
    <definedName name="_xlnm.Print_Area" localSheetId="1">'проєкт 2022'!$A$1:$J$86</definedName>
    <definedName name="_xlnm.Print_Area" localSheetId="0">'проєкт 2022 (01.12.21)'!$A$1:$J$71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1" i="3" l="1"/>
  <c r="F29" i="3" l="1"/>
  <c r="F73" i="3" s="1"/>
  <c r="K72" i="3"/>
  <c r="F61" i="3"/>
  <c r="F47" i="3"/>
  <c r="F30" i="3"/>
  <c r="L30" i="3"/>
  <c r="L68" i="3"/>
  <c r="L66" i="3"/>
  <c r="L67" i="3" s="1"/>
  <c r="L65" i="3"/>
  <c r="L61" i="3"/>
  <c r="L63" i="3" s="1"/>
  <c r="L60" i="3"/>
  <c r="L48" i="3"/>
  <c r="L46" i="3"/>
  <c r="L43" i="3"/>
  <c r="L44" i="3" s="1"/>
  <c r="L41" i="3"/>
  <c r="L40" i="3"/>
  <c r="L39" i="3"/>
  <c r="L37" i="3"/>
  <c r="L32" i="3"/>
  <c r="L33" i="3" s="1"/>
  <c r="L28" i="3"/>
  <c r="L26" i="3"/>
  <c r="L21" i="3"/>
  <c r="L24" i="3" s="1"/>
  <c r="L17" i="3"/>
  <c r="L15" i="3"/>
  <c r="L14" i="3"/>
  <c r="F72" i="3" l="1"/>
  <c r="H73" i="3"/>
  <c r="H72" i="3"/>
  <c r="G72" i="3"/>
  <c r="G73" i="3"/>
  <c r="L72" i="3"/>
  <c r="L42" i="3"/>
  <c r="L73" i="3"/>
  <c r="L74" i="3" s="1"/>
  <c r="L31" i="3"/>
  <c r="L20" i="3"/>
  <c r="L69" i="3" s="1"/>
  <c r="L70" i="3" l="1"/>
  <c r="L75" i="3" s="1"/>
  <c r="F26" i="3" l="1"/>
  <c r="H74" i="3" l="1"/>
  <c r="H88" i="2" l="1"/>
  <c r="G88" i="2"/>
  <c r="F88" i="2"/>
  <c r="H87" i="2"/>
  <c r="G87" i="2"/>
  <c r="F87" i="2"/>
  <c r="H83" i="2"/>
  <c r="G83" i="2"/>
  <c r="F83" i="2"/>
  <c r="H82" i="2"/>
  <c r="G82" i="2"/>
  <c r="F82" i="2"/>
  <c r="H46" i="3"/>
  <c r="G46" i="3"/>
  <c r="F67" i="3"/>
  <c r="G68" i="3"/>
  <c r="H68" i="3"/>
  <c r="F68" i="3"/>
  <c r="K68" i="3"/>
  <c r="K67" i="3"/>
  <c r="H67" i="3"/>
  <c r="G67" i="3"/>
  <c r="I66" i="3"/>
  <c r="K65" i="3"/>
  <c r="H65" i="3"/>
  <c r="G65" i="3"/>
  <c r="F65" i="3"/>
  <c r="I64" i="3"/>
  <c r="K63" i="3"/>
  <c r="H63" i="3"/>
  <c r="G63" i="3"/>
  <c r="F63" i="3"/>
  <c r="I62" i="3"/>
  <c r="I61" i="3"/>
  <c r="H60" i="3"/>
  <c r="G60" i="3"/>
  <c r="F60" i="3"/>
  <c r="I59" i="3"/>
  <c r="I58" i="3"/>
  <c r="I57" i="3"/>
  <c r="I56" i="3"/>
  <c r="I55" i="3"/>
  <c r="I54" i="3"/>
  <c r="I53" i="3"/>
  <c r="I52" i="3"/>
  <c r="I51" i="3"/>
  <c r="I50" i="3"/>
  <c r="K49" i="3"/>
  <c r="K60" i="3" s="1"/>
  <c r="I49" i="3"/>
  <c r="K48" i="3"/>
  <c r="H48" i="3"/>
  <c r="G48" i="3"/>
  <c r="F48" i="3"/>
  <c r="I47" i="3"/>
  <c r="I48" i="3" s="1"/>
  <c r="K46" i="3"/>
  <c r="F46" i="3"/>
  <c r="I45" i="3"/>
  <c r="I46" i="3" s="1"/>
  <c r="K44" i="3"/>
  <c r="H44" i="3"/>
  <c r="G44" i="3"/>
  <c r="F44" i="3"/>
  <c r="I43" i="3"/>
  <c r="I44" i="3" s="1"/>
  <c r="K42" i="3"/>
  <c r="H42" i="3"/>
  <c r="G42" i="3"/>
  <c r="F42" i="3"/>
  <c r="I41" i="3"/>
  <c r="I40" i="3"/>
  <c r="K39" i="3"/>
  <c r="H39" i="3"/>
  <c r="G39" i="3"/>
  <c r="F39" i="3"/>
  <c r="I38" i="3"/>
  <c r="I39" i="3" s="1"/>
  <c r="K37" i="3"/>
  <c r="H37" i="3"/>
  <c r="G37" i="3"/>
  <c r="F37" i="3"/>
  <c r="I36" i="3"/>
  <c r="I35" i="3"/>
  <c r="I34" i="3"/>
  <c r="K33" i="3"/>
  <c r="H33" i="3"/>
  <c r="G33" i="3"/>
  <c r="F33" i="3"/>
  <c r="I32" i="3"/>
  <c r="K31" i="3"/>
  <c r="H31" i="3"/>
  <c r="G31" i="3"/>
  <c r="F31" i="3"/>
  <c r="I30" i="3"/>
  <c r="I29" i="3"/>
  <c r="K28" i="3"/>
  <c r="H28" i="3"/>
  <c r="G28" i="3"/>
  <c r="F28" i="3"/>
  <c r="I27" i="3"/>
  <c r="K26" i="3"/>
  <c r="H26" i="3"/>
  <c r="G26" i="3"/>
  <c r="I25" i="3"/>
  <c r="K24" i="3"/>
  <c r="H24" i="3"/>
  <c r="G24" i="3"/>
  <c r="F24" i="3"/>
  <c r="I23" i="3"/>
  <c r="I22" i="3"/>
  <c r="K20" i="3"/>
  <c r="H20" i="3"/>
  <c r="G20" i="3"/>
  <c r="F20" i="3"/>
  <c r="I19" i="3"/>
  <c r="I18" i="3"/>
  <c r="I17" i="3"/>
  <c r="I16" i="3"/>
  <c r="I15" i="3"/>
  <c r="K14" i="3"/>
  <c r="H14" i="3"/>
  <c r="F14" i="3"/>
  <c r="I13" i="3"/>
  <c r="F28" i="2"/>
  <c r="K87" i="2"/>
  <c r="K83" i="2"/>
  <c r="K82" i="2"/>
  <c r="K80" i="2"/>
  <c r="K78" i="2"/>
  <c r="K75" i="2"/>
  <c r="K73" i="2"/>
  <c r="K60" i="2"/>
  <c r="K71" i="2" s="1"/>
  <c r="K59" i="2"/>
  <c r="K57" i="2"/>
  <c r="K55" i="2"/>
  <c r="K53" i="2"/>
  <c r="K48" i="2"/>
  <c r="K46" i="2"/>
  <c r="K42" i="2"/>
  <c r="K40" i="2"/>
  <c r="K33" i="2"/>
  <c r="K31" i="2"/>
  <c r="K28" i="2"/>
  <c r="K24" i="2"/>
  <c r="K17" i="2"/>
  <c r="K13" i="2"/>
  <c r="H80" i="2"/>
  <c r="I77" i="2"/>
  <c r="I76" i="2"/>
  <c r="G78" i="2"/>
  <c r="H78" i="2"/>
  <c r="F78" i="2"/>
  <c r="F31" i="2"/>
  <c r="F24" i="2"/>
  <c r="I12" i="2"/>
  <c r="F80" i="2"/>
  <c r="F75" i="2"/>
  <c r="F73" i="2"/>
  <c r="F71" i="2"/>
  <c r="F59" i="2"/>
  <c r="F57" i="2"/>
  <c r="F55" i="2"/>
  <c r="F53" i="2"/>
  <c r="F48" i="2"/>
  <c r="F46" i="2"/>
  <c r="F42" i="2"/>
  <c r="F40" i="2"/>
  <c r="F33" i="2"/>
  <c r="F17" i="2"/>
  <c r="F13" i="2"/>
  <c r="H69" i="3" l="1"/>
  <c r="I78" i="2"/>
  <c r="K84" i="2"/>
  <c r="K85" i="2" s="1"/>
  <c r="K69" i="3"/>
  <c r="K70" i="3" s="1"/>
  <c r="I82" i="2"/>
  <c r="F89" i="2"/>
  <c r="I60" i="3"/>
  <c r="I83" i="2"/>
  <c r="F69" i="3"/>
  <c r="F70" i="3" s="1"/>
  <c r="H70" i="3"/>
  <c r="H75" i="3" s="1"/>
  <c r="I67" i="3"/>
  <c r="I26" i="3"/>
  <c r="I68" i="3"/>
  <c r="I28" i="3"/>
  <c r="I31" i="3"/>
  <c r="I63" i="3"/>
  <c r="I24" i="3"/>
  <c r="I20" i="3"/>
  <c r="I33" i="3"/>
  <c r="I37" i="3"/>
  <c r="I42" i="3"/>
  <c r="I65" i="3"/>
  <c r="G89" i="2"/>
  <c r="H89" i="2"/>
  <c r="F84" i="2"/>
  <c r="F74" i="3"/>
  <c r="K73" i="3"/>
  <c r="K88" i="2"/>
  <c r="G46" i="2"/>
  <c r="I21" i="2"/>
  <c r="I19" i="2"/>
  <c r="G80" i="2"/>
  <c r="I79" i="2"/>
  <c r="H75" i="2"/>
  <c r="G75" i="2"/>
  <c r="I74" i="2"/>
  <c r="I75" i="2" s="1"/>
  <c r="H73" i="2"/>
  <c r="G73" i="2"/>
  <c r="I72" i="2"/>
  <c r="G71" i="2"/>
  <c r="I70" i="2"/>
  <c r="I69" i="2"/>
  <c r="I68" i="2"/>
  <c r="I67" i="2"/>
  <c r="I66" i="2"/>
  <c r="I65" i="2"/>
  <c r="I64" i="2"/>
  <c r="I63" i="2"/>
  <c r="I62" i="2"/>
  <c r="I61" i="2"/>
  <c r="H71" i="2"/>
  <c r="H59" i="2"/>
  <c r="H55" i="2"/>
  <c r="G55" i="2"/>
  <c r="H53" i="2"/>
  <c r="G53" i="2"/>
  <c r="I52" i="2"/>
  <c r="I51" i="2"/>
  <c r="I50" i="2"/>
  <c r="H48" i="2"/>
  <c r="G48" i="2"/>
  <c r="H46" i="2"/>
  <c r="I45" i="2"/>
  <c r="I44" i="2"/>
  <c r="I43" i="2"/>
  <c r="H42" i="2"/>
  <c r="H40" i="2"/>
  <c r="I39" i="2"/>
  <c r="I38" i="2"/>
  <c r="I37" i="2"/>
  <c r="I35" i="2"/>
  <c r="I34" i="2"/>
  <c r="H33" i="2"/>
  <c r="G33" i="2"/>
  <c r="H31" i="2"/>
  <c r="G31" i="2"/>
  <c r="I30" i="2"/>
  <c r="I29" i="2"/>
  <c r="H28" i="2"/>
  <c r="G28" i="2"/>
  <c r="I27" i="2"/>
  <c r="I26" i="2"/>
  <c r="H24" i="2"/>
  <c r="I23" i="2"/>
  <c r="I22" i="2"/>
  <c r="I18" i="2"/>
  <c r="H17" i="2"/>
  <c r="G17" i="2"/>
  <c r="I16" i="2"/>
  <c r="I15" i="2"/>
  <c r="I14" i="2"/>
  <c r="H13" i="2"/>
  <c r="G13" i="2"/>
  <c r="F75" i="3" l="1"/>
  <c r="F85" i="2"/>
  <c r="K75" i="3"/>
  <c r="K74" i="3"/>
  <c r="K89" i="2"/>
  <c r="K90" i="2"/>
  <c r="I47" i="2"/>
  <c r="I48" i="2" s="1"/>
  <c r="I36" i="2"/>
  <c r="G40" i="2"/>
  <c r="I13" i="2"/>
  <c r="I17" i="2"/>
  <c r="I20" i="2"/>
  <c r="I24" i="2" s="1"/>
  <c r="I25" i="2"/>
  <c r="I28" i="2" s="1"/>
  <c r="I32" i="2"/>
  <c r="I46" i="2"/>
  <c r="I54" i="2"/>
  <c r="I55" i="2" s="1"/>
  <c r="I80" i="2"/>
  <c r="I31" i="2"/>
  <c r="G42" i="2"/>
  <c r="I49" i="2"/>
  <c r="I53" i="2" s="1"/>
  <c r="I56" i="2"/>
  <c r="I57" i="2" s="1"/>
  <c r="G59" i="2"/>
  <c r="I60" i="2"/>
  <c r="I71" i="2" s="1"/>
  <c r="G24" i="2"/>
  <c r="G84" i="2" s="1"/>
  <c r="I41" i="2"/>
  <c r="I58" i="2"/>
  <c r="I59" i="2" s="1"/>
  <c r="I73" i="2"/>
  <c r="H57" i="2"/>
  <c r="H84" i="2" s="1"/>
  <c r="H85" i="2" s="1"/>
  <c r="H90" i="2" s="1"/>
  <c r="G85" i="2" l="1"/>
  <c r="G90" i="2" s="1"/>
  <c r="I84" i="2"/>
  <c r="I85" i="2"/>
  <c r="F90" i="2"/>
  <c r="I40" i="2"/>
  <c r="I33" i="2"/>
  <c r="I81" i="2"/>
  <c r="I87" i="2" s="1"/>
  <c r="I42" i="2"/>
  <c r="I88" i="2" l="1"/>
  <c r="I89" i="2" s="1"/>
  <c r="G14" i="3"/>
  <c r="I12" i="3"/>
  <c r="I90" i="2" l="1"/>
  <c r="I14" i="3"/>
  <c r="I73" i="3"/>
  <c r="I72" i="3"/>
  <c r="G69" i="3"/>
  <c r="I69" i="3" s="1"/>
  <c r="G74" i="3"/>
  <c r="G70" i="3" l="1"/>
  <c r="I70" i="3" s="1"/>
  <c r="I75" i="3" s="1"/>
  <c r="I74" i="3"/>
  <c r="G75" i="3"/>
</calcChain>
</file>

<file path=xl/sharedStrings.xml><?xml version="1.0" encoding="utf-8"?>
<sst xmlns="http://schemas.openxmlformats.org/spreadsheetml/2006/main" count="476" uniqueCount="210">
  <si>
    <t>Додаток до Програми,</t>
  </si>
  <si>
    <t>затвердженої рішенням міської ради</t>
  </si>
  <si>
    <t>№
з/п</t>
  </si>
  <si>
    <t>Завдання</t>
  </si>
  <si>
    <t>Зміст заходів</t>
  </si>
  <si>
    <t>Виконавці</t>
  </si>
  <si>
    <t>Джерела фінансу
вання</t>
  </si>
  <si>
    <t>Обсяги фінансування по роках, тис.грн</t>
  </si>
  <si>
    <t>Очікуваний результат</t>
  </si>
  <si>
    <t>2022 рік</t>
  </si>
  <si>
    <t>Всього</t>
  </si>
  <si>
    <t>1.</t>
  </si>
  <si>
    <t>Впровадження електронного документообігу в закладах охорони здоров'я</t>
  </si>
  <si>
    <t>1.1. Придбання комп'ютерної техніки та необхідного програмного забезпечення</t>
  </si>
  <si>
    <t>управління охорони здоров'я, заклади охорони здоров'я</t>
  </si>
  <si>
    <t>міський бюджет</t>
  </si>
  <si>
    <t xml:space="preserve">Виконання вимог чинного законодавства щодо  подальшого укладання договорів з НСЗУ </t>
  </si>
  <si>
    <t>заклади охорони здоров'я</t>
  </si>
  <si>
    <t>2.</t>
  </si>
  <si>
    <t xml:space="preserve">Кадрова політика галузі охорони здоров'я </t>
  </si>
  <si>
    <t>Створення привабливих умов для залучення фахівців до роботи в ЗОЗ міста</t>
  </si>
  <si>
    <t>департамент житлово-комунального господарства та будівництва</t>
  </si>
  <si>
    <t>Підвищення знань спеціалістів, що надасть можливість забезпечити надання медичної допомоги на сучасному рівні</t>
  </si>
  <si>
    <t>Забезпечення відшкодування пенсійному фонду  відповідно до чинного законодавства</t>
  </si>
  <si>
    <t>3.</t>
  </si>
  <si>
    <t>Покращення матеріально-технічної бази закладів охорони здоров'я (у т.ч. на ліквідацію захворювань на коронавірусну хворобу COVID-19)</t>
  </si>
  <si>
    <t>3.1. Проведення реконструкцій та капітальних ремонтів закладів охорони здоров'я</t>
  </si>
  <si>
    <t>Створення в місті  пацієнтоорієнтовної  медицини</t>
  </si>
  <si>
    <t>державний бюджет</t>
  </si>
  <si>
    <t>3.2. Закупівля обладнання для закладів охорони здоров'я</t>
  </si>
  <si>
    <t>3.3 Створення комфортних умов перебування шляхом проведення поточних ремонтів</t>
  </si>
  <si>
    <t>3.4. Проведення ремонтів обладнання з метою покращення діагностики захворювань</t>
  </si>
  <si>
    <t>4.</t>
  </si>
  <si>
    <t>5.</t>
  </si>
  <si>
    <t>6.</t>
  </si>
  <si>
    <t>Імунопрофілактика та захист населення від інфекційних хвороб</t>
  </si>
  <si>
    <t xml:space="preserve">Проведення профілактики та лікування </t>
  </si>
  <si>
    <t>Дозволить діагностувати туберкульозне інфікування та ранні форми туберкульозу, визначити показання та протипоказання до вакцинації проти цього захворювання.</t>
  </si>
  <si>
    <t>Запобігання інфікуванню на гепатит В при виконанні службових обов'язків</t>
  </si>
  <si>
    <t>7.</t>
  </si>
  <si>
    <t>8.</t>
  </si>
  <si>
    <t>Протидія розповсюдженню інфекційних соціально-небезпечних хвороб</t>
  </si>
  <si>
    <t>центри первинної медико-санітарної допомоги</t>
  </si>
  <si>
    <t>управління охорони здоров'я, міська лікарня №7</t>
  </si>
  <si>
    <t>Покращення діагностики туберкульозу відповідно сучасних технологій</t>
  </si>
  <si>
    <t>9.</t>
  </si>
  <si>
    <t>Забезпечення населення стоматологічною допомогою</t>
  </si>
  <si>
    <t>Покращення якості життя пільгової категорії населення</t>
  </si>
  <si>
    <t>10.</t>
  </si>
  <si>
    <t>Забезпечення медикаментами, виробами медичного призначення та продуктами харчування</t>
  </si>
  <si>
    <t xml:space="preserve">Зниження рівня захворюваності пільгової категорії населення </t>
  </si>
  <si>
    <t>управління охорони здоров'я, центри первинної медико-санітарної допомоги</t>
  </si>
  <si>
    <t>Досягнення соціальної адаптації пільгової категорії населення</t>
  </si>
  <si>
    <t xml:space="preserve">Зменшення тягара фінансового навантаження на сім'ї з інвалідами прикутими до ліжка </t>
  </si>
  <si>
    <t>управління охорони здоров'я, Міська лікарня швидкої медичної допомоги</t>
  </si>
  <si>
    <t>Поліпшення якості життя осіб похилого віку та відновлення працездатності у хворих молодого та середнього віку</t>
  </si>
  <si>
    <t>управління охорони здоров'я, Міська лікарня №7</t>
  </si>
  <si>
    <t>Підвищення відсотка хворих, яким проведення факоемульсіфікація</t>
  </si>
  <si>
    <t>Покращення якості життя</t>
  </si>
  <si>
    <t>11.</t>
  </si>
  <si>
    <t>Забезпечення  ветеранів війни якісною стаціонарною допомогою</t>
  </si>
  <si>
    <t>Покращення надання медичної допомоги ветеранам війни</t>
  </si>
  <si>
    <t>12.</t>
  </si>
  <si>
    <t>Лікування цукрового діабету</t>
  </si>
  <si>
    <t>Запобігання ускладнень цукрового діабету у дітей, підвищення рівня самоконтролю за рівнем глюкози у крові</t>
  </si>
  <si>
    <t>Проведення 100% обстеження хворих на цукровий діабет</t>
  </si>
  <si>
    <t>Надання невідкладної допомоги дітям при гіпоглікеміях</t>
  </si>
  <si>
    <t>13.</t>
  </si>
  <si>
    <t>Забезпечення дітей та дорослих, хворих на орфанні захворювання</t>
  </si>
  <si>
    <t xml:space="preserve">Покращення рівня життя хворих із орфанними захворюваннями та зменшення інвалідізації за рахунок придбання лікарських засобів  </t>
  </si>
  <si>
    <t>14.</t>
  </si>
  <si>
    <t>Лікування хворих з пересадженими органами, забезпечення лікування  у дотрансплантаційний період</t>
  </si>
  <si>
    <t>Забезпечення хворих з пересадженими органами імуносупресивною терапією.</t>
  </si>
  <si>
    <t>Покращення якості життя, хворих які потребують пересадки нирок</t>
  </si>
  <si>
    <t>15.</t>
  </si>
  <si>
    <t>16.</t>
  </si>
  <si>
    <t>Охорона материнства та дитинства  на І та ІІ рівні надання медичної допомоги</t>
  </si>
  <si>
    <t>Підвищення рівня соціальної захищеності найуразливіших верств населення міста відповідно до вимог законодавства</t>
  </si>
  <si>
    <t>17.</t>
  </si>
  <si>
    <t>18.</t>
  </si>
  <si>
    <t>19.</t>
  </si>
  <si>
    <t>управління охорони здоров'я</t>
  </si>
  <si>
    <t>20.</t>
  </si>
  <si>
    <t>Покриття вартості комунальних послуг та енергоносіїв</t>
  </si>
  <si>
    <t>100% Покриття вартості  комунальних послуг та енергоносіїв</t>
  </si>
  <si>
    <t>Фінансове забезпечення комунальних закладів охорони здоров'я (комунальних некомерційних підприємств)</t>
  </si>
  <si>
    <t>забезпечення відсутності зоборгованості закладів охорони здоров'я, яка виникла до переходу на іншу модель фінансування (за договорами з НСЗУ)</t>
  </si>
  <si>
    <t>Надання населенню медичних послуг понад обсяг, передбачений програмою державних гарантій медичного обслуговування населення</t>
  </si>
  <si>
    <t>Відшкодування вартості послуг, що пов’язано з наданням медичної допомоги населенню</t>
  </si>
  <si>
    <t>центр первинної медико-санітарної допомги №3</t>
  </si>
  <si>
    <t>міська лікарня №1</t>
  </si>
  <si>
    <t>Підтримка працівників закладів охорони здоров'я під час роботи в умовах коронавірусної хвороби COVID-19</t>
  </si>
  <si>
    <t xml:space="preserve">Забезпечення повноцінного харчування у стаціонарі медичних працівників та хворих </t>
  </si>
  <si>
    <t>міська лікарня №7</t>
  </si>
  <si>
    <t>забезпечення умов ізоляції хворих на коронавірусну хворобу COVID-19 та контактних з ними</t>
  </si>
  <si>
    <t>Матеріально-технічне забезпечення закладів  (у т.ч. на ліквідацію захворювань на коронавірусну хворобу COVID-19)</t>
  </si>
  <si>
    <t>Покращення надання медичної допомоги населенню міста</t>
  </si>
  <si>
    <t>Оздоровлення працівників лікувальних закладів міста</t>
  </si>
  <si>
    <t>Збереження стану здоров'я працівників сфери охорони здоров'я</t>
  </si>
  <si>
    <t>Забезпечення фінансування інших закладів охорони здоров'я</t>
  </si>
  <si>
    <t>управління охорони здоров'я, централізована бухгалтерія, міський медичний центр здоров'я та медицини спорту</t>
  </si>
  <si>
    <t>забезпечення роботи інших закладів/підрозділів охорони здоров'я для належного обліку, координування, контролю підпорядкованих управлінню закладів/установ</t>
  </si>
  <si>
    <t>РАЗОМ по програмі</t>
  </si>
  <si>
    <t>всього</t>
  </si>
  <si>
    <t xml:space="preserve">Додаткове забезпечення працівників закладів охорони здоров'я </t>
  </si>
  <si>
    <r>
      <t>Завдань і заходів</t>
    </r>
    <r>
      <rPr>
        <sz val="18"/>
        <color theme="1"/>
        <rFont val="Times New Roman"/>
        <family val="1"/>
        <charset val="204"/>
      </rPr>
      <t xml:space="preserve"> </t>
    </r>
    <r>
      <rPr>
        <b/>
        <sz val="18"/>
        <color theme="1"/>
        <rFont val="Times New Roman"/>
        <family val="1"/>
        <charset val="204"/>
      </rPr>
      <t>Комплексної програми</t>
    </r>
  </si>
  <si>
    <t>Начальник управління охорони здоров’я міської ради</t>
  </si>
  <si>
    <t>Віталій МАНДЗЮК</t>
  </si>
  <si>
    <t xml:space="preserve">від                            №               </t>
  </si>
  <si>
    <t xml:space="preserve">«Здоров'я населення міста Кам’янське» на 2022–2024 роки </t>
  </si>
  <si>
    <t>ПЕРЕЛІК</t>
  </si>
  <si>
    <t>2.1. Придбання квартир на вторинному ринку житла для молодих спеціалістів (лікарів)</t>
  </si>
  <si>
    <t>2.2. Підвищення кваліфікації лікарів та молодших медичних спеціалістів</t>
  </si>
  <si>
    <t>2.3. Забезпечення фінансування пільгових пенсій за віком для закладів охорони здоров'я</t>
  </si>
  <si>
    <t>бюджет Кам'янської міської територіальної громади</t>
  </si>
  <si>
    <t>4.1. Придбання  імунобіологічних препаратів за епідемічними показаннями (антирабічна вакцина, антирабічний імуноглобулін, протиправцевий анатоксин)</t>
  </si>
  <si>
    <t>4.2. Закупівля туберкуліну</t>
  </si>
  <si>
    <t>4.3. Забезпечення зниження рівня захворюваності груп епідемічного ризику на гепатит В шляхом проведення щеплень</t>
  </si>
  <si>
    <t>2023 рік</t>
  </si>
  <si>
    <t>2024 рік</t>
  </si>
  <si>
    <t>управління охорони здоров'я, міський консультативно-діагностичний центр, центр первинної медико-санітарної допомоги №3</t>
  </si>
  <si>
    <t>5.1. Забезпечення закупівлі витратних матеріалів для проведення досліджень на системі д/АЛР у реальному часі GeneXpert</t>
  </si>
  <si>
    <t>5.2. Забезпечення проведення мікроскопічної діагностики туберкульозу (мікроскопія харкотиння)</t>
  </si>
  <si>
    <t>6.1. Проведення пільгового протезування  зубів відповідно до вимог чинного законодавства</t>
  </si>
  <si>
    <t>7.1. Забезпечення безоплатним та пільговим відпуском лікарських засобів за рецептами лікарів у разі амбулаторного лікування відповідно до Постанови КМУ від 17.08.1998 №1303 (зі змінами)</t>
  </si>
  <si>
    <t>7.2. Забезпечення пільгової категорії дорослого населення слуховими апаратами</t>
  </si>
  <si>
    <t>7.3. Забезпечення осіб з інвалідністю підгузками</t>
  </si>
  <si>
    <t>7.4. Забезпечення пільгової категорії населення ендопротезами</t>
  </si>
  <si>
    <t>7.5. Придбання очних кришталиків</t>
  </si>
  <si>
    <t>7.6. Забезпечення хворих засобами догляду за стомою</t>
  </si>
  <si>
    <t xml:space="preserve">8.1. Забезпечення витрат на медикаменти та харчування при стаціонарному лікуванні   відповідно Постанові КМУ від 27.01.2016 № 34 </t>
  </si>
  <si>
    <t>9.1. Придбання тест-смужок та голок для шприц-ручок для дітей, хворих на цукровий діабет</t>
  </si>
  <si>
    <t>9.2. Забезпечення витратними матеріалами для проведення дослідження на глікований гемоглобін</t>
  </si>
  <si>
    <t>9.3. Забезпечення дітей хворих на цукровий діабет препаратами глюкагону для невідкладної терапії гіпоглікемії</t>
  </si>
  <si>
    <t xml:space="preserve">10.1. Придбання лікарських засобів та спеціальних лікувальних продуктів харчування </t>
  </si>
  <si>
    <t>11.1. Забезпечення імуносупресивними препаратами пацієнтів з трансплантованими органами</t>
  </si>
  <si>
    <t>11.2. Забезпечення хворих, які потребують екстракорпоральних методів лікування (гемодіаліз, перитонеальний діаліз)</t>
  </si>
  <si>
    <t>11.3. Придбання еретропоетінів та препаратів заліза для лікування анемій, при проведенні екстракорпоральних методів лікування</t>
  </si>
  <si>
    <t>11.4. Придбання гепарину для забезпечення хворих, які знаходяться на гемодіалізі</t>
  </si>
  <si>
    <t>12.1. Забезпечення молочними сумішами та продуктами лікувального харчування дітей перших двох років життя із малозабезпечених сімей, дітей першого року народження, та дітей, народжених від ВІЛ - інфікованих матерів</t>
  </si>
  <si>
    <t>13.1. Покриття вартості комунальних послуг та енергоносіїв з урахуванням зобов'язань, які зареєстровані в органах державної казначейської служби</t>
  </si>
  <si>
    <t>14.1. Фінансування зобов’язань, які зареєстровані в органах державної казначейської служби у відповідності паспорту бюджетної програми видатків на придбання предметів, матеріалів, обладнання та інвентарю, медикаментів та перев’язувальних матеріалів, продуктів харчування, проведення поточного обслуговування і ремонт,у тому числі медичного обладнання та приміщень,та інше (крім комунальних послуг та енергоносіїв)</t>
  </si>
  <si>
    <t>15.1. Оплата послуг з проходження інтернатури</t>
  </si>
  <si>
    <t>15.2. Оплата послуг оглядів у військкоматі</t>
  </si>
  <si>
    <t xml:space="preserve">15.3. Надання медичної реабілітації учасникам бойових дій, зокрема, учасникам АТО/ООС, внутрішньопереміщеним особам та іншим пільговим групам, а саме лікувальна фізкультура, фізіотерапія, психологічна та соціальна реабілітація на виконання Гранту, що надається Україні від Міжнародного банку реконструкцїї та розвитку (Світовий банк) </t>
  </si>
  <si>
    <t>15.4. Оплата послуг з надання медичної стоматологічної допомоги дітям від 16 до 18 років</t>
  </si>
  <si>
    <t>15.5. Оплата послуг з надання медичної стоматологічної допомоги внутрішньопереміщеним особам із зони АТО</t>
  </si>
  <si>
    <t>15.6. Оплата послуг з надання медичної стоматологічної допомоги учасникам та демобілізованим АТО</t>
  </si>
  <si>
    <t>15.7. Оплата послуг з надання медичної стоматологічної допомоги пільговим категоріям населення</t>
  </si>
  <si>
    <t>15.8. Оплата послуг дентального рентгену</t>
  </si>
  <si>
    <t>15.9. Оплата послуг з надання медичної допомоги у Центрі ранньої медико-соціальної реабілітації дітей інвалідів з органічним ураженням нервової системи</t>
  </si>
  <si>
    <t>15.10. Оплата послуг оглядів водіїв з метою виявлення стану алкогольного, наркологічного або іншого сп'яніння, або перебування під впливом лікарських препаратів, що знижують увагу та швидкість реакції</t>
  </si>
  <si>
    <t>15.11. Оплата послуг з надання медичної допомоги особам, які відпочивають у правобережній зоні відпочинку (міському пляжі) у медичному пункті</t>
  </si>
  <si>
    <t>16.1. Забезпечення працівників, які безпосередньо задіяні на роботах з ліквідаціїї захворювання серед людей на коронавірусну хворобу (COVID-19) відповідно до діючого законодавства,  засобами індивідуального захисту</t>
  </si>
  <si>
    <t>17.1 Придбання продуктів харчування для забезпечення повноцінного харчування медичного персоналу, який буде надавати медичну допомогу при виявленні хворого з підозрою на коронавірусну хворобу COVID-19 та хворих на неї</t>
  </si>
  <si>
    <t>18.1. Централізовані закупівлі  по визначеним фінансуванням заходах, які не включені до інших заходів програми</t>
  </si>
  <si>
    <t>18.2. Інші закупівлі по визначеним фінансуванням заходах, які не включені до інших заходів програми</t>
  </si>
  <si>
    <t>19.1. Забезпечення оздоровлення та санаторно-курортними лікуванням працівників комунальних закладів охорони здоров'я міста</t>
  </si>
  <si>
    <t>20.1.Фінансування інших закладів охорони здоров'я</t>
  </si>
  <si>
    <t>міський консультативно-діагностичний центр</t>
  </si>
  <si>
    <t>міський консультативно-діагностичний центр, центр первинної медико-сантіарної допомоги №3</t>
  </si>
  <si>
    <t>1.1. Придбання квартир на вторинному ринку житла для молодих спеціалістів (лікарів)</t>
  </si>
  <si>
    <t>1.2. Забезпечення фінансування пільгових пенсій за віком для закладів охорони здоров'я</t>
  </si>
  <si>
    <t>2.1. Проведення реконструкцій та капітальних ремонтів закладів охорони здоров'я</t>
  </si>
  <si>
    <t>2.2. Закупівля обладнання для закладів охорони здоров'я</t>
  </si>
  <si>
    <t>2.3. Створення комфортних умов перебування шляхом проведення поточних ремонтів</t>
  </si>
  <si>
    <t>3.1. Придбання  імунобіологічних препаратів за епідемічними показаннями (антирабічна вакцина, антирабічний імуноглобулін, протиправцевий анатоксин)</t>
  </si>
  <si>
    <t>3.2. Закупівля туберкуліну</t>
  </si>
  <si>
    <t>3.3. Забезпечення зниження рівня захворюваності груп епідемічного ризику на гепатит В шляхом проведення щеплень</t>
  </si>
  <si>
    <t>4.1. Забезпечення проведення мікроскопічної діагностики туберкульозу (мікроскопія харкотиння)</t>
  </si>
  <si>
    <t>5.1. Проведення пільгового протезування  зубів відповідно до вимог чинного законодавства</t>
  </si>
  <si>
    <t>Досягнення соціальної адаптації пільгової категорії населення; Зменшення тягара фінансового навантаження на сім'ї з інвалідами прикутими до ліжка; Поліпшення якості життя осіб похилого віку та відновлення працездатності у хворих молодого та середнього віку; Підвищення відсотка хворих, яким проведення факоемульсіфікація; Покращення якості життя</t>
  </si>
  <si>
    <t>6.1. Забезпечення безоплатним та пільговим відпуском лікарських засобів за рецептами лікарів у разі амбулаторного лікування відповідно до Постанови КМУ від 17.08.1998 №1303 (зі змінами)</t>
  </si>
  <si>
    <t>6.2. Забезпечення осіб з інвалідністю, дітей з інвалідністю, інших окремих категорій населення медичними виробами та іншими засобами відповідно Постанови КМУ від 03.12.2009 № 1301 (зі змінами)</t>
  </si>
  <si>
    <t xml:space="preserve">7.1. Забезпечення витрат на медикаменти та харчування при стаціонарному лікуванні   відповідно Постанові КМУ від 27.01.2016 № 34 </t>
  </si>
  <si>
    <t>8.1. Придбання тест-смужок та голок для шприц-ручок для дітей, хворих на цукровий діабет</t>
  </si>
  <si>
    <t>8.2. Забезпечення витратними матеріалами для проведення дослідження на глікований гемоглобін</t>
  </si>
  <si>
    <t>8.3. Забезпечення дітей хворих на цукровий діабет препаратами глюкагону для невідкладної терапії гіпоглікемії</t>
  </si>
  <si>
    <t xml:space="preserve">9.1. Придбання лікарських засобів та спеціальних лікувальних продуктів харчування </t>
  </si>
  <si>
    <t>10.1. Забезпечення імуносупресивними препаратами пацієнтів з трансплантованими органами</t>
  </si>
  <si>
    <t>10.2. Забезпечення хворих, які потребують екстракорпоральних методів лікування (гемодіаліз, перитонеальний діаліз)</t>
  </si>
  <si>
    <t>11.1. Забезпечення молочними сумішами та продуктами лікувального харчування дітей перших двох років життя із малозабезпечених сімей, дітей першого року народження, та дітей, народжених від ВІЛ - інфікованих матерів</t>
  </si>
  <si>
    <t>12.1. Покриття вартості комунальних послуг та енергоносіїв з урахуванням зобов'язань, які зареєстровані в органах державної казначейської служби</t>
  </si>
  <si>
    <t>13.1. Фінансування зобов’язань, які зареєстровані в органах державної казначейської служби у відповідності паспорту бюджетної програми видатків на придбання предметів, матеріалів, обладнання та інвентарю, медикаментів та перев’язувальних матеріалів, продуктів харчування, проведення поточного обслуговування і ремонт,у тому числі медичного обладнання та приміщень,та інше (крім комунальних послуг та енергоносіїв)</t>
  </si>
  <si>
    <t>14.1. Оплата послуг з проходження інтернатури</t>
  </si>
  <si>
    <t>14.2. Оплата послуг оглядів у військкоматі</t>
  </si>
  <si>
    <t xml:space="preserve">14.3. Надання медичної реабілітації учасникам бойових дій, зокрема, учасникам АТО/ООС, внутрішньопереміщеним особам та іншим пільговим групам, а саме лікувальна фізкультура, фізіотерапія, психологічна та соціальна реабілітація на виконання Гранту, що надається Україні від Міжнародного банку реконструкцїї та розвитку (Світовий банк) </t>
  </si>
  <si>
    <t>14.4. Оплата послуг з надання медичної стоматологічної допомоги дітям від 16 до 18 років</t>
  </si>
  <si>
    <t>14.5. Оплата послуг з надання медичної стоматологічної допомоги внутрішньопереміщеним особам із зони АТО</t>
  </si>
  <si>
    <t>14.6. Оплата послуг з надання медичної стоматологічної допомоги учасникам та демобілізованим АТО</t>
  </si>
  <si>
    <t>14.7. Оплата послуг з надання медичної стоматологічної допомоги пільговим категоріям населення</t>
  </si>
  <si>
    <t>14.8. Оплата послуг дентального рентгену</t>
  </si>
  <si>
    <t>14.9. Оплата послуг з надання медичної допомоги у Центрі ранньої медико-соціальної реабілітації дітей інвалідів з органічним ураженням нервової системи</t>
  </si>
  <si>
    <t>14.10. Оплата послуг оглядів водіїв з метою виявлення стану алкогольного, наркологічного або іншого сп'яніння, або перебування під впливом лікарських препаратів, що знижують увагу та швидкість реакції</t>
  </si>
  <si>
    <t>14.11. Оплата послуг з надання медичної допомоги особам, які відпочивають у правобережній зоні відпочинку (міському пляжі) у медичному пункті</t>
  </si>
  <si>
    <t>Фінансове забезпечення комунальних закладів охорони здоров'я</t>
  </si>
  <si>
    <t>заклади охорони здоров'я, ЦБ</t>
  </si>
  <si>
    <t>управління охорони здоров'я, ЦБ, міський медичний центр здоров'я та медицини спорту</t>
  </si>
  <si>
    <t>15.1. Централізовані закупівлі  по визначеним фінансуванням заходах, які не включені до інших заходів програми</t>
  </si>
  <si>
    <t>15.2. Інші закупівлі, які не включені до інших заходів програми</t>
  </si>
  <si>
    <t>17.1.Фінансування інших закладів охорони здоров'я</t>
  </si>
  <si>
    <t xml:space="preserve">«Здоров'я населення Кам'янської міської територіальної громади» на 2022–2024 роки </t>
  </si>
  <si>
    <t xml:space="preserve">від ____________  № ______________              </t>
  </si>
  <si>
    <t>Обсяги фінансування по роках, тис.грн.</t>
  </si>
  <si>
    <t>Створення привабливих умов для залучення фахівців до роботи в закладах охорони здоров'я</t>
  </si>
  <si>
    <t>Підвищення рівня соціальної захищеності найуразливіших верств населення Кам'янської міської територіальної громади відповідно до вимог законодавства</t>
  </si>
  <si>
    <t>Покращення надання медичної допомоги населенню Кам'янської міської територіальної громади</t>
  </si>
  <si>
    <t>Оздоровлення працівників закладів охорони здоров'я</t>
  </si>
  <si>
    <t xml:space="preserve">16.1. Забезпечення оздоровлення та санаторно-курортними лікуванням працівників комунальних закладів охорони здоров'я </t>
  </si>
  <si>
    <t>Створення пацієнтоорієнтовної  медицини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</si>
</sst>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_-* #,##0.00&quot;₴&quot;_-;\-* #,##0.00&quot;₴&quot;_-;_-* &quot;-&quot;??&quot;₴&quot;_-;_-@_-"/>
    <numFmt numFmtId="166" formatCode="_-* #,##0.000_₴_-;\-* #,##0.000_₴_-;_-* &quot;-&quot;???_₴_-;_-@_-"/>
  </numFmts>
  <fonts count="1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top" wrapText="1"/>
    </xf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 wrapText="1"/>
    </xf>
    <xf numFmtId="164" fontId="5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8" fillId="0" borderId="3" xfId="0" applyFont="1" applyFill="1" applyBorder="1" applyAlignment="1">
      <alignment horizontal="center" vertical="center" wrapText="1"/>
    </xf>
    <xf numFmtId="164" fontId="8" fillId="0" borderId="3" xfId="0" applyNumberFormat="1" applyFont="1" applyFill="1" applyBorder="1" applyAlignment="1">
      <alignment horizontal="center" vertical="center" wrapText="1"/>
    </xf>
    <xf numFmtId="164" fontId="7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top" wrapText="1"/>
    </xf>
    <xf numFmtId="0" fontId="8" fillId="0" borderId="3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top" wrapText="1"/>
    </xf>
    <xf numFmtId="0" fontId="7" fillId="2" borderId="3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horizontal="center" vertical="center" wrapText="1"/>
    </xf>
    <xf numFmtId="164" fontId="7" fillId="2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vertical="top" wrapText="1"/>
    </xf>
    <xf numFmtId="0" fontId="8" fillId="2" borderId="3" xfId="0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3" xfId="0" applyFont="1" applyFill="1" applyBorder="1" applyAlignment="1">
      <alignment horizontal="left" vertical="center" wrapText="1"/>
    </xf>
    <xf numFmtId="165" fontId="8" fillId="0" borderId="2" xfId="0" applyNumberFormat="1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164" fontId="2" fillId="0" borderId="0" xfId="0" applyNumberFormat="1" applyFont="1" applyAlignment="1">
      <alignment horizontal="center" vertical="center"/>
    </xf>
    <xf numFmtId="0" fontId="11" fillId="0" borderId="0" xfId="0" applyFont="1" applyAlignment="1">
      <alignment horizontal="center"/>
    </xf>
    <xf numFmtId="166" fontId="0" fillId="0" borderId="0" xfId="0" applyNumberFormat="1" applyFont="1" applyAlignment="1">
      <alignment horizontal="center" vertical="center"/>
    </xf>
    <xf numFmtId="166" fontId="0" fillId="0" borderId="0" xfId="0" applyNumberFormat="1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7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6" fillId="2" borderId="3" xfId="0" applyFont="1" applyFill="1" applyBorder="1" applyAlignment="1">
      <alignment horizontal="center" vertical="top" wrapText="1"/>
    </xf>
    <xf numFmtId="0" fontId="6" fillId="3" borderId="3" xfId="0" applyFont="1" applyFill="1" applyBorder="1" applyAlignment="1">
      <alignment vertical="center" wrapText="1"/>
    </xf>
    <xf numFmtId="0" fontId="8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top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vertical="center"/>
    </xf>
    <xf numFmtId="0" fontId="9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vertical="top" wrapText="1"/>
    </xf>
    <xf numFmtId="0" fontId="7" fillId="2" borderId="8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horizontal="center" vertical="top" wrapText="1"/>
    </xf>
    <xf numFmtId="0" fontId="7" fillId="0" borderId="3" xfId="0" applyFont="1" applyFill="1" applyBorder="1" applyAlignment="1">
      <alignment vertical="top" wrapText="1"/>
    </xf>
    <xf numFmtId="0" fontId="8" fillId="0" borderId="2" xfId="0" applyFont="1" applyFill="1" applyBorder="1" applyAlignment="1">
      <alignment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15" fillId="0" borderId="0" xfId="0" applyFont="1" applyAlignment="1">
      <alignment horizontal="center" vertical="center"/>
    </xf>
    <xf numFmtId="0" fontId="8" fillId="0" borderId="2" xfId="0" applyFont="1" applyFill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top" wrapText="1"/>
    </xf>
    <xf numFmtId="0" fontId="14" fillId="0" borderId="0" xfId="0" applyFont="1" applyAlignment="1">
      <alignment horizontal="left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top" wrapText="1"/>
    </xf>
    <xf numFmtId="0" fontId="7" fillId="0" borderId="4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16" fontId="7" fillId="0" borderId="2" xfId="0" applyNumberFormat="1" applyFont="1" applyFill="1" applyBorder="1" applyAlignment="1">
      <alignment horizontal="center" vertical="top" wrapText="1"/>
    </xf>
    <xf numFmtId="16" fontId="7" fillId="0" borderId="4" xfId="0" applyNumberFormat="1" applyFont="1" applyFill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9" fillId="0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4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L77"/>
  <sheetViews>
    <sheetView tabSelected="1" view="pageBreakPreview" topLeftCell="A7" zoomScaleNormal="100" zoomScaleSheetLayoutView="100" workbookViewId="0">
      <selection activeCell="B12" sqref="B12"/>
    </sheetView>
  </sheetViews>
  <sheetFormatPr defaultRowHeight="15.6" x14ac:dyDescent="0.3"/>
  <cols>
    <col min="1" max="1" width="4.33203125" style="1" customWidth="1"/>
    <col min="2" max="2" width="25.33203125" style="2" customWidth="1"/>
    <col min="3" max="3" width="34.44140625" style="3" customWidth="1"/>
    <col min="4" max="4" width="20.6640625" style="4" customWidth="1"/>
    <col min="5" max="5" width="19.109375" style="4" customWidth="1"/>
    <col min="6" max="6" width="16.88671875" style="5" customWidth="1"/>
    <col min="7" max="7" width="15.33203125" style="6" customWidth="1"/>
    <col min="8" max="8" width="15.6640625" style="5" customWidth="1"/>
    <col min="9" max="9" width="16.5546875" style="48" customWidth="1"/>
    <col min="10" max="10" width="28.88671875" style="44" customWidth="1"/>
    <col min="11" max="12" width="16.88671875" style="5" customWidth="1"/>
  </cols>
  <sheetData>
    <row r="1" spans="1:12" ht="21.75" customHeight="1" x14ac:dyDescent="0.4">
      <c r="A1" s="53"/>
      <c r="B1" s="54"/>
      <c r="C1" s="55"/>
      <c r="D1" s="55"/>
      <c r="E1" s="55"/>
      <c r="F1" s="56"/>
      <c r="G1" s="57"/>
      <c r="H1" s="96" t="s">
        <v>0</v>
      </c>
      <c r="I1" s="96"/>
      <c r="J1" s="96"/>
      <c r="K1" s="56"/>
      <c r="L1" s="56"/>
    </row>
    <row r="2" spans="1:12" ht="21.75" customHeight="1" x14ac:dyDescent="0.4">
      <c r="A2" s="53"/>
      <c r="B2" s="54"/>
      <c r="C2" s="55"/>
      <c r="D2" s="55"/>
      <c r="E2" s="55"/>
      <c r="F2" s="56"/>
      <c r="G2" s="57"/>
      <c r="H2" s="96" t="s">
        <v>1</v>
      </c>
      <c r="I2" s="96"/>
      <c r="J2" s="96"/>
      <c r="K2" s="56"/>
      <c r="L2" s="56"/>
    </row>
    <row r="3" spans="1:12" ht="21" customHeight="1" x14ac:dyDescent="0.4">
      <c r="A3" s="53"/>
      <c r="B3" s="54"/>
      <c r="C3" s="55"/>
      <c r="D3" s="55"/>
      <c r="E3" s="55"/>
      <c r="F3" s="56"/>
      <c r="G3" s="57"/>
      <c r="H3" s="96" t="s">
        <v>202</v>
      </c>
      <c r="I3" s="96"/>
      <c r="J3" s="96"/>
      <c r="K3" s="56"/>
      <c r="L3" s="56"/>
    </row>
    <row r="4" spans="1:12" ht="21.75" customHeight="1" x14ac:dyDescent="0.4">
      <c r="A4" s="53"/>
      <c r="B4" s="54"/>
      <c r="C4" s="55"/>
      <c r="D4" s="55"/>
      <c r="E4" s="55"/>
      <c r="F4" s="56"/>
      <c r="G4" s="57"/>
      <c r="H4" s="96"/>
      <c r="I4" s="96"/>
      <c r="J4" s="96"/>
      <c r="K4" s="56"/>
      <c r="L4" s="56"/>
    </row>
    <row r="5" spans="1:12" ht="18.75" customHeight="1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7"/>
      <c r="L5"/>
    </row>
    <row r="6" spans="1:12" ht="22.8" x14ac:dyDescent="0.3">
      <c r="A6" s="93" t="s">
        <v>110</v>
      </c>
      <c r="B6" s="93"/>
      <c r="C6" s="93"/>
      <c r="D6" s="93"/>
      <c r="E6" s="93"/>
      <c r="F6" s="93"/>
      <c r="G6" s="93"/>
      <c r="H6" s="93"/>
      <c r="I6" s="93"/>
      <c r="J6" s="93"/>
      <c r="K6" s="8"/>
      <c r="L6"/>
    </row>
    <row r="7" spans="1:12" ht="22.8" x14ac:dyDescent="0.3">
      <c r="A7" s="101" t="s">
        <v>105</v>
      </c>
      <c r="B7" s="101"/>
      <c r="C7" s="101"/>
      <c r="D7" s="101"/>
      <c r="E7" s="101"/>
      <c r="F7" s="101"/>
      <c r="G7" s="101"/>
      <c r="H7" s="101"/>
      <c r="I7" s="101"/>
      <c r="J7" s="101"/>
      <c r="K7" s="9"/>
      <c r="L7"/>
    </row>
    <row r="8" spans="1:12" ht="22.5" customHeight="1" x14ac:dyDescent="0.3">
      <c r="A8" s="102" t="s">
        <v>201</v>
      </c>
      <c r="B8" s="102"/>
      <c r="C8" s="102"/>
      <c r="D8" s="102"/>
      <c r="E8" s="102"/>
      <c r="F8" s="102"/>
      <c r="G8" s="102"/>
      <c r="H8" s="102"/>
      <c r="I8" s="102"/>
      <c r="J8" s="102"/>
      <c r="K8" s="9"/>
      <c r="L8"/>
    </row>
    <row r="9" spans="1:12" s="11" customFormat="1" ht="24.75" customHeight="1" x14ac:dyDescent="0.3">
      <c r="A9" s="103" t="s">
        <v>2</v>
      </c>
      <c r="B9" s="105" t="s">
        <v>3</v>
      </c>
      <c r="C9" s="107" t="s">
        <v>4</v>
      </c>
      <c r="D9" s="107" t="s">
        <v>5</v>
      </c>
      <c r="E9" s="107" t="s">
        <v>6</v>
      </c>
      <c r="F9" s="107" t="s">
        <v>203</v>
      </c>
      <c r="G9" s="107"/>
      <c r="H9" s="107"/>
      <c r="I9" s="107"/>
      <c r="J9" s="107" t="s">
        <v>8</v>
      </c>
      <c r="K9" s="10"/>
    </row>
    <row r="10" spans="1:12" s="11" customFormat="1" ht="21.75" customHeight="1" x14ac:dyDescent="0.3">
      <c r="A10" s="104"/>
      <c r="B10" s="106"/>
      <c r="C10" s="107"/>
      <c r="D10" s="107"/>
      <c r="E10" s="107"/>
      <c r="F10" s="69" t="s">
        <v>9</v>
      </c>
      <c r="G10" s="12" t="s">
        <v>118</v>
      </c>
      <c r="H10" s="69" t="s">
        <v>119</v>
      </c>
      <c r="I10" s="69" t="s">
        <v>10</v>
      </c>
      <c r="J10" s="107"/>
      <c r="K10" s="69" t="s">
        <v>9</v>
      </c>
      <c r="L10" s="71"/>
    </row>
    <row r="11" spans="1:12" s="11" customFormat="1" x14ac:dyDescent="0.3">
      <c r="A11" s="13">
        <v>1</v>
      </c>
      <c r="B11" s="13">
        <v>2</v>
      </c>
      <c r="C11" s="69">
        <v>3</v>
      </c>
      <c r="D11" s="69">
        <v>4</v>
      </c>
      <c r="E11" s="69">
        <v>5</v>
      </c>
      <c r="F11" s="69">
        <v>8</v>
      </c>
      <c r="G11" s="12">
        <v>7</v>
      </c>
      <c r="H11" s="69">
        <v>8</v>
      </c>
      <c r="I11" s="69">
        <v>9</v>
      </c>
      <c r="J11" s="13">
        <v>10</v>
      </c>
      <c r="K11" s="69">
        <v>8</v>
      </c>
      <c r="L11" s="71"/>
    </row>
    <row r="12" spans="1:12" ht="81.75" customHeight="1" x14ac:dyDescent="0.3">
      <c r="A12" s="22" t="s">
        <v>11</v>
      </c>
      <c r="B12" s="92" t="s">
        <v>19</v>
      </c>
      <c r="C12" s="28" t="s">
        <v>161</v>
      </c>
      <c r="D12" s="15" t="s">
        <v>21</v>
      </c>
      <c r="E12" s="15" t="s">
        <v>114</v>
      </c>
      <c r="F12" s="16">
        <v>264.89</v>
      </c>
      <c r="G12" s="16">
        <v>264.89</v>
      </c>
      <c r="H12" s="16">
        <v>264.89</v>
      </c>
      <c r="I12" s="17">
        <f>SUM(F12:H12)</f>
        <v>794.67</v>
      </c>
      <c r="J12" s="92" t="s">
        <v>204</v>
      </c>
      <c r="K12" s="16">
        <v>264.899</v>
      </c>
      <c r="L12" s="16"/>
    </row>
    <row r="13" spans="1:12" ht="81.75" customHeight="1" x14ac:dyDescent="0.3">
      <c r="A13" s="23"/>
      <c r="B13" s="95"/>
      <c r="C13" s="28" t="s">
        <v>162</v>
      </c>
      <c r="D13" s="24" t="s">
        <v>17</v>
      </c>
      <c r="E13" s="15" t="s">
        <v>114</v>
      </c>
      <c r="F13" s="25">
        <v>2950.692</v>
      </c>
      <c r="G13" s="25">
        <v>3107.0790000000002</v>
      </c>
      <c r="H13" s="25">
        <v>3262.433</v>
      </c>
      <c r="I13" s="26">
        <f>SUM(F13:H13)</f>
        <v>9320.2040000000015</v>
      </c>
      <c r="J13" s="66" t="s">
        <v>23</v>
      </c>
      <c r="K13" s="25">
        <v>9654.0614999999998</v>
      </c>
      <c r="L13" s="25">
        <v>2950.692</v>
      </c>
    </row>
    <row r="14" spans="1:12" ht="16.8" x14ac:dyDescent="0.3">
      <c r="A14" s="29"/>
      <c r="B14" s="110"/>
      <c r="C14" s="30" t="s">
        <v>10</v>
      </c>
      <c r="D14" s="31"/>
      <c r="E14" s="31"/>
      <c r="F14" s="32">
        <f>SUM(F12:F13)</f>
        <v>3215.5819999999999</v>
      </c>
      <c r="G14" s="32">
        <f>SUM(G12:G13)</f>
        <v>3371.9690000000001</v>
      </c>
      <c r="H14" s="32">
        <f>SUM(H12:H13)</f>
        <v>3527.3229999999999</v>
      </c>
      <c r="I14" s="32">
        <f>SUM(I12:I13)</f>
        <v>10114.874000000002</v>
      </c>
      <c r="J14" s="81"/>
      <c r="K14" s="32">
        <f>SUM(K12:K13)</f>
        <v>9918.9604999999992</v>
      </c>
      <c r="L14" s="32">
        <f>SUM(L12:L13)</f>
        <v>2950.692</v>
      </c>
    </row>
    <row r="15" spans="1:12" ht="78" x14ac:dyDescent="0.3">
      <c r="A15" s="27" t="s">
        <v>18</v>
      </c>
      <c r="B15" s="94" t="s">
        <v>25</v>
      </c>
      <c r="C15" s="99" t="s">
        <v>163</v>
      </c>
      <c r="D15" s="97" t="s">
        <v>17</v>
      </c>
      <c r="E15" s="15" t="s">
        <v>114</v>
      </c>
      <c r="F15" s="25">
        <v>223314.6</v>
      </c>
      <c r="G15" s="25">
        <v>223314.6</v>
      </c>
      <c r="H15" s="25">
        <v>223314.6</v>
      </c>
      <c r="I15" s="26">
        <f>SUM(F15:H15)</f>
        <v>669943.80000000005</v>
      </c>
      <c r="J15" s="73" t="s">
        <v>209</v>
      </c>
      <c r="K15" s="25">
        <v>27917.257000000001</v>
      </c>
      <c r="L15" s="25">
        <f>(399353.798+270589.999)/3</f>
        <v>223314.59900000002</v>
      </c>
    </row>
    <row r="16" spans="1:12" ht="33.6" x14ac:dyDescent="0.3">
      <c r="A16" s="23"/>
      <c r="B16" s="95"/>
      <c r="C16" s="100"/>
      <c r="D16" s="98"/>
      <c r="E16" s="24" t="s">
        <v>28</v>
      </c>
      <c r="F16" s="25">
        <v>0</v>
      </c>
      <c r="G16" s="25">
        <v>0</v>
      </c>
      <c r="H16" s="25">
        <v>0</v>
      </c>
      <c r="I16" s="26">
        <f>SUM(F16:H16)</f>
        <v>0</v>
      </c>
      <c r="J16" s="33"/>
      <c r="K16" s="25">
        <v>0</v>
      </c>
      <c r="L16" s="25"/>
    </row>
    <row r="17" spans="1:12" ht="78" x14ac:dyDescent="0.3">
      <c r="A17" s="23"/>
      <c r="B17" s="95"/>
      <c r="C17" s="99" t="s">
        <v>164</v>
      </c>
      <c r="D17" s="97" t="s">
        <v>14</v>
      </c>
      <c r="E17" s="15" t="s">
        <v>114</v>
      </c>
      <c r="F17" s="25">
        <v>31361.3</v>
      </c>
      <c r="G17" s="25">
        <v>31361.3</v>
      </c>
      <c r="H17" s="25">
        <v>31361.3</v>
      </c>
      <c r="I17" s="26">
        <f>SUM(F17:H17)</f>
        <v>94083.9</v>
      </c>
      <c r="J17" s="33"/>
      <c r="K17" s="25">
        <v>9597.6579999999994</v>
      </c>
      <c r="L17" s="25">
        <f>94083.895/3</f>
        <v>31361.298333333336</v>
      </c>
    </row>
    <row r="18" spans="1:12" ht="33.6" x14ac:dyDescent="0.3">
      <c r="A18" s="23"/>
      <c r="B18" s="33"/>
      <c r="C18" s="100"/>
      <c r="D18" s="98"/>
      <c r="E18" s="24" t="s">
        <v>28</v>
      </c>
      <c r="F18" s="25">
        <v>0</v>
      </c>
      <c r="G18" s="25">
        <v>0</v>
      </c>
      <c r="H18" s="25">
        <v>0</v>
      </c>
      <c r="I18" s="26">
        <f>SUM(F18:H18)</f>
        <v>0</v>
      </c>
      <c r="J18" s="33"/>
      <c r="K18" s="25">
        <v>0</v>
      </c>
      <c r="L18" s="25"/>
    </row>
    <row r="19" spans="1:12" ht="78" x14ac:dyDescent="0.3">
      <c r="A19" s="23"/>
      <c r="B19" s="33"/>
      <c r="C19" s="28" t="s">
        <v>165</v>
      </c>
      <c r="D19" s="24" t="s">
        <v>17</v>
      </c>
      <c r="E19" s="15" t="s">
        <v>114</v>
      </c>
      <c r="F19" s="25">
        <v>1000</v>
      </c>
      <c r="G19" s="25">
        <v>1000</v>
      </c>
      <c r="H19" s="25">
        <v>1000</v>
      </c>
      <c r="I19" s="26">
        <f>SUM(F19:H19)</f>
        <v>3000</v>
      </c>
      <c r="J19" s="33"/>
      <c r="K19" s="25">
        <v>0</v>
      </c>
      <c r="L19" s="25">
        <v>1000</v>
      </c>
    </row>
    <row r="20" spans="1:12" ht="16.8" x14ac:dyDescent="0.3">
      <c r="A20" s="89"/>
      <c r="B20" s="88"/>
      <c r="C20" s="30" t="s">
        <v>10</v>
      </c>
      <c r="D20" s="31"/>
      <c r="E20" s="34"/>
      <c r="F20" s="32">
        <f>SUM(F15:F19)</f>
        <v>255675.9</v>
      </c>
      <c r="G20" s="32">
        <f>SUM(G15:G19)</f>
        <v>255675.9</v>
      </c>
      <c r="H20" s="32">
        <f>SUM(H15:H19)</f>
        <v>255675.9</v>
      </c>
      <c r="I20" s="32">
        <f>SUM(I15:I19)</f>
        <v>767027.70000000007</v>
      </c>
      <c r="J20" s="81"/>
      <c r="K20" s="32">
        <f>SUM(K15:K19)</f>
        <v>37514.915000000001</v>
      </c>
      <c r="L20" s="32">
        <f>SUM(L15:L19)</f>
        <v>255675.89733333336</v>
      </c>
    </row>
    <row r="21" spans="1:12" ht="100.8" x14ac:dyDescent="0.3">
      <c r="A21" s="108" t="s">
        <v>24</v>
      </c>
      <c r="B21" s="62" t="s">
        <v>35</v>
      </c>
      <c r="C21" s="28" t="s">
        <v>166</v>
      </c>
      <c r="D21" s="24" t="s">
        <v>14</v>
      </c>
      <c r="E21" s="15" t="s">
        <v>114</v>
      </c>
      <c r="F21" s="25">
        <v>1567.3309999999999</v>
      </c>
      <c r="G21" s="25">
        <v>1650.4</v>
      </c>
      <c r="H21" s="25">
        <v>1732.92</v>
      </c>
      <c r="I21" s="26">
        <f>SUM(F21:H21)</f>
        <v>4950.6509999999998</v>
      </c>
      <c r="J21" s="66" t="s">
        <v>36</v>
      </c>
      <c r="K21" s="25">
        <v>1888.652</v>
      </c>
      <c r="L21" s="25">
        <f>58.899+1134.911+373.521</f>
        <v>1567.3309999999999</v>
      </c>
    </row>
    <row r="22" spans="1:12" ht="136.5" customHeight="1" x14ac:dyDescent="0.3">
      <c r="A22" s="111"/>
      <c r="B22" s="65"/>
      <c r="C22" s="28" t="s">
        <v>167</v>
      </c>
      <c r="D22" s="24" t="s">
        <v>14</v>
      </c>
      <c r="E22" s="15" t="s">
        <v>114</v>
      </c>
      <c r="F22" s="25">
        <v>1899.14</v>
      </c>
      <c r="G22" s="25">
        <v>1999.7940000000001</v>
      </c>
      <c r="H22" s="25">
        <v>2099.7840000000001</v>
      </c>
      <c r="I22" s="26">
        <f>SUM(F22:H22)</f>
        <v>5998.7180000000008</v>
      </c>
      <c r="J22" s="66" t="s">
        <v>37</v>
      </c>
      <c r="K22" s="25">
        <v>1922.124</v>
      </c>
      <c r="L22" s="25">
        <v>1899.14</v>
      </c>
    </row>
    <row r="23" spans="1:12" ht="72" customHeight="1" x14ac:dyDescent="0.3">
      <c r="A23" s="111"/>
      <c r="B23" s="65"/>
      <c r="C23" s="28" t="s">
        <v>168</v>
      </c>
      <c r="D23" s="24" t="s">
        <v>14</v>
      </c>
      <c r="E23" s="15" t="s">
        <v>114</v>
      </c>
      <c r="F23" s="25">
        <v>5.0419999999999998</v>
      </c>
      <c r="G23" s="25">
        <v>5.3090000000000002</v>
      </c>
      <c r="H23" s="25">
        <v>5.5750000000000002</v>
      </c>
      <c r="I23" s="26">
        <f>SUM(F23:H23)</f>
        <v>15.925999999999998</v>
      </c>
      <c r="J23" s="66" t="s">
        <v>38</v>
      </c>
      <c r="K23" s="25">
        <v>5.0419999999999998</v>
      </c>
      <c r="L23" s="25">
        <v>28.774999999999999</v>
      </c>
    </row>
    <row r="24" spans="1:12" ht="16.8" x14ac:dyDescent="0.3">
      <c r="A24" s="109"/>
      <c r="B24" s="63"/>
      <c r="C24" s="30" t="s">
        <v>10</v>
      </c>
      <c r="D24" s="34"/>
      <c r="E24" s="34"/>
      <c r="F24" s="32">
        <f>SUM(F21:F23)</f>
        <v>3471.5129999999999</v>
      </c>
      <c r="G24" s="32">
        <f>SUM(G21:G23)</f>
        <v>3655.5030000000006</v>
      </c>
      <c r="H24" s="32">
        <f>SUM(H21:H23)</f>
        <v>3838.279</v>
      </c>
      <c r="I24" s="32">
        <f>SUM(I21:I23)</f>
        <v>10965.295</v>
      </c>
      <c r="J24" s="81"/>
      <c r="K24" s="32">
        <f>SUM(K21:K23)</f>
        <v>3815.8179999999998</v>
      </c>
      <c r="L24" s="32">
        <f>SUM(L21:L23)</f>
        <v>3495.2460000000001</v>
      </c>
    </row>
    <row r="25" spans="1:12" ht="78" x14ac:dyDescent="0.3">
      <c r="A25" s="27" t="s">
        <v>32</v>
      </c>
      <c r="B25" s="73" t="s">
        <v>41</v>
      </c>
      <c r="C25" s="28" t="s">
        <v>169</v>
      </c>
      <c r="D25" s="24" t="s">
        <v>43</v>
      </c>
      <c r="E25" s="15" t="s">
        <v>114</v>
      </c>
      <c r="F25" s="25">
        <v>112.18</v>
      </c>
      <c r="G25" s="25">
        <v>118.126</v>
      </c>
      <c r="H25" s="25">
        <v>124.032</v>
      </c>
      <c r="I25" s="35">
        <f>SUM(F25:H25)</f>
        <v>354.33800000000002</v>
      </c>
      <c r="J25" s="36"/>
      <c r="K25" s="25">
        <v>118.854</v>
      </c>
      <c r="L25" s="25">
        <v>112.18</v>
      </c>
    </row>
    <row r="26" spans="1:12" ht="16.8" x14ac:dyDescent="0.3">
      <c r="A26" s="29"/>
      <c r="B26" s="66"/>
      <c r="C26" s="30" t="s">
        <v>10</v>
      </c>
      <c r="D26" s="34"/>
      <c r="E26" s="34"/>
      <c r="F26" s="32">
        <f>SUM(F25:F25)</f>
        <v>112.18</v>
      </c>
      <c r="G26" s="32">
        <f>SUM(G25:G25)</f>
        <v>118.126</v>
      </c>
      <c r="H26" s="32">
        <f>SUM(H25:H25)</f>
        <v>124.032</v>
      </c>
      <c r="I26" s="32">
        <f>SUM(I25:I25)</f>
        <v>354.33800000000002</v>
      </c>
      <c r="J26" s="81"/>
      <c r="K26" s="32">
        <f>SUM(K25:K25)</f>
        <v>118.854</v>
      </c>
      <c r="L26" s="32">
        <f>SUM(L25:L25)</f>
        <v>112.18</v>
      </c>
    </row>
    <row r="27" spans="1:12" ht="151.19999999999999" x14ac:dyDescent="0.3">
      <c r="A27" s="108" t="s">
        <v>33</v>
      </c>
      <c r="B27" s="94" t="s">
        <v>46</v>
      </c>
      <c r="C27" s="37" t="s">
        <v>170</v>
      </c>
      <c r="D27" s="67" t="s">
        <v>120</v>
      </c>
      <c r="E27" s="15" t="s">
        <v>114</v>
      </c>
      <c r="F27" s="38">
        <v>2593.56</v>
      </c>
      <c r="G27" s="25">
        <v>2731.0189999999998</v>
      </c>
      <c r="H27" s="25">
        <v>2867.57</v>
      </c>
      <c r="I27" s="26">
        <f t="shared" ref="I27:I36" si="0">SUM(F27:H27)</f>
        <v>8192.1489999999994</v>
      </c>
      <c r="J27" s="62" t="s">
        <v>47</v>
      </c>
      <c r="K27" s="38">
        <v>1272.462</v>
      </c>
      <c r="L27" s="38">
        <v>2593.56</v>
      </c>
    </row>
    <row r="28" spans="1:12" ht="16.8" x14ac:dyDescent="0.3">
      <c r="A28" s="109"/>
      <c r="B28" s="110"/>
      <c r="C28" s="30" t="s">
        <v>10</v>
      </c>
      <c r="D28" s="34"/>
      <c r="E28" s="34"/>
      <c r="F28" s="32">
        <f>SUM(F27:F27)</f>
        <v>2593.56</v>
      </c>
      <c r="G28" s="32">
        <f>SUM(G27:G27)</f>
        <v>2731.0189999999998</v>
      </c>
      <c r="H28" s="32">
        <f>SUM(H27:H27)</f>
        <v>2867.57</v>
      </c>
      <c r="I28" s="32">
        <f t="shared" si="0"/>
        <v>8192.1489999999994</v>
      </c>
      <c r="J28" s="81"/>
      <c r="K28" s="32">
        <f>SUM(K27:K27)</f>
        <v>1272.462</v>
      </c>
      <c r="L28" s="32">
        <f>SUM(L27:L27)</f>
        <v>2593.56</v>
      </c>
    </row>
    <row r="29" spans="1:12" ht="134.4" x14ac:dyDescent="0.3">
      <c r="A29" s="89" t="s">
        <v>34</v>
      </c>
      <c r="B29" s="88" t="s">
        <v>49</v>
      </c>
      <c r="C29" s="28" t="s">
        <v>172</v>
      </c>
      <c r="D29" s="24" t="s">
        <v>17</v>
      </c>
      <c r="E29" s="15" t="s">
        <v>114</v>
      </c>
      <c r="F29" s="25">
        <f>58016.895-2593.56</f>
        <v>55423.334999999999</v>
      </c>
      <c r="G29" s="25">
        <v>58360.771999999997</v>
      </c>
      <c r="H29" s="25">
        <v>61278.81</v>
      </c>
      <c r="I29" s="26">
        <f t="shared" si="0"/>
        <v>175062.91699999999</v>
      </c>
      <c r="J29" s="66" t="s">
        <v>50</v>
      </c>
      <c r="K29" s="25">
        <v>6678.1260000000002</v>
      </c>
      <c r="L29" s="25">
        <v>54241.792999999998</v>
      </c>
    </row>
    <row r="30" spans="1:12" ht="285.60000000000002" x14ac:dyDescent="0.3">
      <c r="A30" s="23"/>
      <c r="B30" s="65"/>
      <c r="C30" s="40" t="s">
        <v>173</v>
      </c>
      <c r="D30" s="24" t="s">
        <v>14</v>
      </c>
      <c r="E30" s="15" t="s">
        <v>114</v>
      </c>
      <c r="F30" s="25">
        <f>1934.059+7715.466-364</f>
        <v>9285.5249999999996</v>
      </c>
      <c r="G30" s="25">
        <v>9777.6579999999994</v>
      </c>
      <c r="H30" s="25">
        <v>10266.540999999999</v>
      </c>
      <c r="I30" s="26">
        <f t="shared" si="0"/>
        <v>29329.723999999995</v>
      </c>
      <c r="J30" s="66" t="s">
        <v>171</v>
      </c>
      <c r="K30" s="25">
        <v>400.68799999999999</v>
      </c>
      <c r="L30" s="25">
        <f>1285.846+6459.117+377.641+500+65.361</f>
        <v>8687.9650000000001</v>
      </c>
    </row>
    <row r="31" spans="1:12" s="39" customFormat="1" ht="16.8" x14ac:dyDescent="0.3">
      <c r="A31" s="74"/>
      <c r="B31" s="63"/>
      <c r="C31" s="30" t="s">
        <v>10</v>
      </c>
      <c r="D31" s="34"/>
      <c r="E31" s="34"/>
      <c r="F31" s="32">
        <f>SUM(F29:F30)</f>
        <v>64708.86</v>
      </c>
      <c r="G31" s="32">
        <f>SUM(G29:G30)</f>
        <v>68138.429999999993</v>
      </c>
      <c r="H31" s="32">
        <f>SUM(H29:H30)</f>
        <v>71545.350999999995</v>
      </c>
      <c r="I31" s="32">
        <f t="shared" si="0"/>
        <v>204392.64099999997</v>
      </c>
      <c r="J31" s="81"/>
      <c r="K31" s="32">
        <f>SUM(K29:K30)</f>
        <v>7078.8140000000003</v>
      </c>
      <c r="L31" s="32">
        <f>SUM(L29:L30)</f>
        <v>62929.758000000002</v>
      </c>
    </row>
    <row r="32" spans="1:12" ht="84" x14ac:dyDescent="0.3">
      <c r="A32" s="108" t="s">
        <v>39</v>
      </c>
      <c r="B32" s="94" t="s">
        <v>60</v>
      </c>
      <c r="C32" s="28" t="s">
        <v>174</v>
      </c>
      <c r="D32" s="24" t="s">
        <v>14</v>
      </c>
      <c r="E32" s="15" t="s">
        <v>114</v>
      </c>
      <c r="F32" s="25">
        <v>2448</v>
      </c>
      <c r="G32" s="25">
        <v>2577.7440000000001</v>
      </c>
      <c r="H32" s="25">
        <v>2706.6309999999999</v>
      </c>
      <c r="I32" s="26">
        <f t="shared" si="0"/>
        <v>7732.375</v>
      </c>
      <c r="J32" s="66" t="s">
        <v>61</v>
      </c>
      <c r="K32" s="25">
        <v>0</v>
      </c>
      <c r="L32" s="25">
        <f>1326+1122</f>
        <v>2448</v>
      </c>
    </row>
    <row r="33" spans="1:12" ht="16.8" x14ac:dyDescent="0.3">
      <c r="A33" s="109"/>
      <c r="B33" s="110"/>
      <c r="C33" s="30" t="s">
        <v>10</v>
      </c>
      <c r="D33" s="34"/>
      <c r="E33" s="34"/>
      <c r="F33" s="32">
        <f>F32</f>
        <v>2448</v>
      </c>
      <c r="G33" s="32">
        <f>G32</f>
        <v>2577.7440000000001</v>
      </c>
      <c r="H33" s="32">
        <f>H32</f>
        <v>2706.6309999999999</v>
      </c>
      <c r="I33" s="32">
        <f t="shared" si="0"/>
        <v>7732.375</v>
      </c>
      <c r="J33" s="81"/>
      <c r="K33" s="32">
        <f>K32</f>
        <v>0</v>
      </c>
      <c r="L33" s="32">
        <f>L32</f>
        <v>2448</v>
      </c>
    </row>
    <row r="34" spans="1:12" ht="80.25" customHeight="1" x14ac:dyDescent="0.3">
      <c r="A34" s="27" t="s">
        <v>40</v>
      </c>
      <c r="B34" s="62" t="s">
        <v>63</v>
      </c>
      <c r="C34" s="40" t="s">
        <v>175</v>
      </c>
      <c r="D34" s="24" t="s">
        <v>14</v>
      </c>
      <c r="E34" s="15" t="s">
        <v>114</v>
      </c>
      <c r="F34" s="25">
        <v>364</v>
      </c>
      <c r="G34" s="25">
        <v>383.29199999999997</v>
      </c>
      <c r="H34" s="25">
        <v>402.45699999999999</v>
      </c>
      <c r="I34" s="26">
        <f t="shared" si="0"/>
        <v>1149.7489999999998</v>
      </c>
      <c r="J34" s="66" t="s">
        <v>64</v>
      </c>
      <c r="K34" s="25">
        <v>426.51</v>
      </c>
      <c r="L34" s="25">
        <v>364</v>
      </c>
    </row>
    <row r="35" spans="1:12" ht="78" x14ac:dyDescent="0.3">
      <c r="A35" s="23"/>
      <c r="B35" s="65"/>
      <c r="C35" s="40" t="s">
        <v>176</v>
      </c>
      <c r="D35" s="24" t="s">
        <v>14</v>
      </c>
      <c r="E35" s="15" t="s">
        <v>114</v>
      </c>
      <c r="F35" s="25">
        <v>296.74200000000002</v>
      </c>
      <c r="G35" s="25">
        <v>312.46899999999999</v>
      </c>
      <c r="H35" s="25">
        <v>328.09300000000002</v>
      </c>
      <c r="I35" s="26">
        <f t="shared" si="0"/>
        <v>937.30400000000009</v>
      </c>
      <c r="J35" s="66" t="s">
        <v>65</v>
      </c>
      <c r="K35" s="25">
        <v>456.96199999999999</v>
      </c>
      <c r="L35" s="25"/>
    </row>
    <row r="36" spans="1:12" ht="84" x14ac:dyDescent="0.3">
      <c r="A36" s="111"/>
      <c r="B36" s="65"/>
      <c r="C36" s="40" t="s">
        <v>177</v>
      </c>
      <c r="D36" s="24" t="s">
        <v>14</v>
      </c>
      <c r="E36" s="15" t="s">
        <v>114</v>
      </c>
      <c r="F36" s="25">
        <v>55.84</v>
      </c>
      <c r="G36" s="25">
        <v>58.8</v>
      </c>
      <c r="H36" s="25">
        <v>61.738999999999997</v>
      </c>
      <c r="I36" s="26">
        <f t="shared" si="0"/>
        <v>176.37899999999999</v>
      </c>
      <c r="J36" s="66" t="s">
        <v>66</v>
      </c>
      <c r="K36" s="25">
        <v>60.465000000000003</v>
      </c>
      <c r="L36" s="25">
        <v>55.84</v>
      </c>
    </row>
    <row r="37" spans="1:12" ht="16.8" x14ac:dyDescent="0.3">
      <c r="A37" s="109"/>
      <c r="B37" s="63"/>
      <c r="C37" s="30" t="s">
        <v>10</v>
      </c>
      <c r="D37" s="34"/>
      <c r="E37" s="34"/>
      <c r="F37" s="32">
        <f>SUM(F34:F36)</f>
        <v>716.58199999999999</v>
      </c>
      <c r="G37" s="32">
        <f>SUM(G34:G36)</f>
        <v>754.56099999999992</v>
      </c>
      <c r="H37" s="32">
        <f>SUM(H34:H36)</f>
        <v>792.28899999999999</v>
      </c>
      <c r="I37" s="32">
        <f>SUM(I34:I36)</f>
        <v>2263.4319999999998</v>
      </c>
      <c r="J37" s="81"/>
      <c r="K37" s="32">
        <f>SUM(K34:K36)</f>
        <v>943.93700000000001</v>
      </c>
      <c r="L37" s="32">
        <f>SUM(L34:L36)</f>
        <v>419.84000000000003</v>
      </c>
    </row>
    <row r="38" spans="1:12" ht="100.5" customHeight="1" x14ac:dyDescent="0.3">
      <c r="A38" s="112" t="s">
        <v>45</v>
      </c>
      <c r="B38" s="94" t="s">
        <v>68</v>
      </c>
      <c r="C38" s="40" t="s">
        <v>178</v>
      </c>
      <c r="D38" s="24" t="s">
        <v>14</v>
      </c>
      <c r="E38" s="15" t="s">
        <v>114</v>
      </c>
      <c r="F38" s="25">
        <v>3836.953</v>
      </c>
      <c r="G38" s="25">
        <v>4040.3119999999999</v>
      </c>
      <c r="H38" s="25">
        <v>4242.3270000000002</v>
      </c>
      <c r="I38" s="26">
        <f>SUM(F38:H38)</f>
        <v>12119.592000000001</v>
      </c>
      <c r="J38" s="66" t="s">
        <v>69</v>
      </c>
      <c r="K38" s="25">
        <v>1958.498</v>
      </c>
      <c r="L38" s="25">
        <v>2735.152</v>
      </c>
    </row>
    <row r="39" spans="1:12" ht="17.399999999999999" x14ac:dyDescent="0.35">
      <c r="A39" s="113"/>
      <c r="B39" s="110"/>
      <c r="C39" s="30" t="s">
        <v>10</v>
      </c>
      <c r="D39" s="84"/>
      <c r="E39" s="84"/>
      <c r="F39" s="32">
        <f>F38</f>
        <v>3836.953</v>
      </c>
      <c r="G39" s="32">
        <f>G38</f>
        <v>4040.3119999999999</v>
      </c>
      <c r="H39" s="32">
        <f>H38</f>
        <v>4242.3270000000002</v>
      </c>
      <c r="I39" s="32">
        <f>I38</f>
        <v>12119.592000000001</v>
      </c>
      <c r="J39" s="85"/>
      <c r="K39" s="32">
        <f>K38</f>
        <v>1958.498</v>
      </c>
      <c r="L39" s="32">
        <f>L38</f>
        <v>2735.152</v>
      </c>
    </row>
    <row r="40" spans="1:12" ht="78" x14ac:dyDescent="0.3">
      <c r="A40" s="108" t="s">
        <v>48</v>
      </c>
      <c r="B40" s="94" t="s">
        <v>71</v>
      </c>
      <c r="C40" s="28" t="s">
        <v>179</v>
      </c>
      <c r="D40" s="24" t="s">
        <v>14</v>
      </c>
      <c r="E40" s="15" t="s">
        <v>114</v>
      </c>
      <c r="F40" s="25">
        <v>6592.2089999999998</v>
      </c>
      <c r="G40" s="25">
        <v>6941.5959999999995</v>
      </c>
      <c r="H40" s="25">
        <v>7288.6760000000004</v>
      </c>
      <c r="I40" s="26">
        <f>SUM(F40:H40)</f>
        <v>20822.481</v>
      </c>
      <c r="J40" s="66" t="s">
        <v>72</v>
      </c>
      <c r="K40" s="25">
        <v>3320.0320000000002</v>
      </c>
      <c r="L40" s="25">
        <f>6592.209</f>
        <v>6592.2089999999998</v>
      </c>
    </row>
    <row r="41" spans="1:12" ht="84" x14ac:dyDescent="0.3">
      <c r="A41" s="111"/>
      <c r="B41" s="95"/>
      <c r="C41" s="28" t="s">
        <v>180</v>
      </c>
      <c r="D41" s="24" t="s">
        <v>14</v>
      </c>
      <c r="E41" s="15" t="s">
        <v>114</v>
      </c>
      <c r="F41" s="25">
        <v>908.31</v>
      </c>
      <c r="G41" s="25">
        <v>956.45</v>
      </c>
      <c r="H41" s="25">
        <v>1004.273</v>
      </c>
      <c r="I41" s="26">
        <f>SUM(F41:H41)</f>
        <v>2869.0329999999999</v>
      </c>
      <c r="J41" s="66" t="s">
        <v>73</v>
      </c>
      <c r="K41" s="25">
        <v>3244.7460000000001</v>
      </c>
      <c r="L41" s="25">
        <f>908.31</f>
        <v>908.31</v>
      </c>
    </row>
    <row r="42" spans="1:12" ht="16.8" x14ac:dyDescent="0.3">
      <c r="A42" s="109"/>
      <c r="B42" s="72"/>
      <c r="C42" s="30" t="s">
        <v>10</v>
      </c>
      <c r="D42" s="86"/>
      <c r="E42" s="87"/>
      <c r="F42" s="32">
        <f>SUM(F40:F41)</f>
        <v>7500.5190000000002</v>
      </c>
      <c r="G42" s="32">
        <f>SUM(G40:G41)</f>
        <v>7898.0459999999994</v>
      </c>
      <c r="H42" s="32">
        <f>SUM(H40:H41)</f>
        <v>8292.9490000000005</v>
      </c>
      <c r="I42" s="32">
        <f>SUM(I40:I41)</f>
        <v>23691.513999999999</v>
      </c>
      <c r="J42" s="81"/>
      <c r="K42" s="32">
        <f>SUM(K40:K41)</f>
        <v>6564.7780000000002</v>
      </c>
      <c r="L42" s="32">
        <f>SUM(L40:L41)</f>
        <v>7500.5190000000002</v>
      </c>
    </row>
    <row r="43" spans="1:12" ht="134.4" x14ac:dyDescent="0.3">
      <c r="A43" s="27" t="s">
        <v>59</v>
      </c>
      <c r="B43" s="62" t="s">
        <v>76</v>
      </c>
      <c r="C43" s="28" t="s">
        <v>181</v>
      </c>
      <c r="D43" s="24" t="s">
        <v>42</v>
      </c>
      <c r="E43" s="15" t="s">
        <v>114</v>
      </c>
      <c r="F43" s="25">
        <v>126.489</v>
      </c>
      <c r="G43" s="25">
        <v>133.19300000000001</v>
      </c>
      <c r="H43" s="25">
        <v>139.85300000000001</v>
      </c>
      <c r="I43" s="26">
        <f>SUM(F43:H43)</f>
        <v>399.53500000000003</v>
      </c>
      <c r="J43" s="66" t="s">
        <v>205</v>
      </c>
      <c r="K43" s="25">
        <v>175.923</v>
      </c>
      <c r="L43" s="25">
        <f>19.89+106.599</f>
        <v>126.489</v>
      </c>
    </row>
    <row r="44" spans="1:12" s="39" customFormat="1" ht="16.8" x14ac:dyDescent="0.3">
      <c r="A44" s="61"/>
      <c r="B44" s="63"/>
      <c r="C44" s="30" t="s">
        <v>10</v>
      </c>
      <c r="D44" s="34"/>
      <c r="E44" s="34"/>
      <c r="F44" s="32">
        <f>SUM(F43:F43)</f>
        <v>126.489</v>
      </c>
      <c r="G44" s="32">
        <f>SUM(G43:G43)</f>
        <v>133.19300000000001</v>
      </c>
      <c r="H44" s="32">
        <f>SUM(H43:H43)</f>
        <v>139.85300000000001</v>
      </c>
      <c r="I44" s="32">
        <f>SUM(I43:I43)</f>
        <v>399.53500000000003</v>
      </c>
      <c r="J44" s="81"/>
      <c r="K44" s="32">
        <f>SUM(K43:K43)</f>
        <v>175.923</v>
      </c>
      <c r="L44" s="32">
        <f>SUM(L43:L43)</f>
        <v>126.489</v>
      </c>
    </row>
    <row r="45" spans="1:12" ht="102.75" customHeight="1" x14ac:dyDescent="0.3">
      <c r="A45" s="108" t="s">
        <v>62</v>
      </c>
      <c r="B45" s="63" t="s">
        <v>83</v>
      </c>
      <c r="C45" s="28" t="s">
        <v>182</v>
      </c>
      <c r="D45" s="24" t="s">
        <v>17</v>
      </c>
      <c r="E45" s="15" t="s">
        <v>114</v>
      </c>
      <c r="F45" s="25">
        <v>87021.025999999998</v>
      </c>
      <c r="G45" s="25">
        <v>91633.14</v>
      </c>
      <c r="H45" s="25">
        <v>96214.797000000006</v>
      </c>
      <c r="I45" s="26">
        <f>SUM(F45:H45)</f>
        <v>274868.96299999999</v>
      </c>
      <c r="J45" s="25" t="s">
        <v>84</v>
      </c>
      <c r="K45" s="25"/>
      <c r="L45" s="25">
        <v>87021.025999999998</v>
      </c>
    </row>
    <row r="46" spans="1:12" ht="16.8" x14ac:dyDescent="0.3">
      <c r="A46" s="109"/>
      <c r="B46" s="63"/>
      <c r="C46" s="30" t="s">
        <v>10</v>
      </c>
      <c r="D46" s="34"/>
      <c r="E46" s="34"/>
      <c r="F46" s="32">
        <f t="shared" ref="F46:H46" si="1">SUM(F45)</f>
        <v>87021.025999999998</v>
      </c>
      <c r="G46" s="32">
        <f t="shared" si="1"/>
        <v>91633.14</v>
      </c>
      <c r="H46" s="32">
        <f t="shared" si="1"/>
        <v>96214.797000000006</v>
      </c>
      <c r="I46" s="32">
        <f t="shared" ref="G46:I48" si="2">SUM(I45)</f>
        <v>274868.96299999999</v>
      </c>
      <c r="J46" s="81"/>
      <c r="K46" s="32">
        <f t="shared" ref="K46:L46" si="3">SUM(K45)</f>
        <v>0</v>
      </c>
      <c r="L46" s="32">
        <f t="shared" si="3"/>
        <v>87021.025999999998</v>
      </c>
    </row>
    <row r="47" spans="1:12" ht="285" customHeight="1" x14ac:dyDescent="0.3">
      <c r="A47" s="108" t="s">
        <v>67</v>
      </c>
      <c r="B47" s="94" t="s">
        <v>195</v>
      </c>
      <c r="C47" s="40" t="s">
        <v>183</v>
      </c>
      <c r="D47" s="24" t="s">
        <v>196</v>
      </c>
      <c r="E47" s="15" t="s">
        <v>114</v>
      </c>
      <c r="F47" s="25">
        <f>1743.797+4227.119+12.59+177.735</f>
        <v>6161.2409999999991</v>
      </c>
      <c r="G47" s="25">
        <v>6487.7870000000003</v>
      </c>
      <c r="H47" s="25">
        <v>6812.1760000000004</v>
      </c>
      <c r="I47" s="26">
        <f>SUM(F47:H47)</f>
        <v>19461.203999999998</v>
      </c>
      <c r="J47" s="66" t="s">
        <v>86</v>
      </c>
      <c r="K47" s="25">
        <v>0</v>
      </c>
      <c r="L47" s="25">
        <v>0</v>
      </c>
    </row>
    <row r="48" spans="1:12" ht="18" customHeight="1" x14ac:dyDescent="0.3">
      <c r="A48" s="109"/>
      <c r="B48" s="114"/>
      <c r="C48" s="30" t="s">
        <v>10</v>
      </c>
      <c r="D48" s="34"/>
      <c r="E48" s="34"/>
      <c r="F48" s="32">
        <f t="shared" ref="F48" si="4">SUM(F47)</f>
        <v>6161.2409999999991</v>
      </c>
      <c r="G48" s="32">
        <f t="shared" si="2"/>
        <v>6487.7870000000003</v>
      </c>
      <c r="H48" s="32">
        <f t="shared" si="2"/>
        <v>6812.1760000000004</v>
      </c>
      <c r="I48" s="32">
        <f t="shared" si="2"/>
        <v>19461.203999999998</v>
      </c>
      <c r="J48" s="81"/>
      <c r="K48" s="32">
        <f t="shared" ref="K48" si="5">SUM(K47)</f>
        <v>0</v>
      </c>
      <c r="L48" s="32">
        <f t="shared" ref="L48" si="6">SUM(L47)</f>
        <v>0</v>
      </c>
    </row>
    <row r="49" spans="1:12" ht="78" x14ac:dyDescent="0.3">
      <c r="A49" s="27" t="s">
        <v>70</v>
      </c>
      <c r="B49" s="94" t="s">
        <v>87</v>
      </c>
      <c r="C49" s="40" t="s">
        <v>184</v>
      </c>
      <c r="D49" s="24" t="s">
        <v>17</v>
      </c>
      <c r="E49" s="15" t="s">
        <v>114</v>
      </c>
      <c r="F49" s="25">
        <v>5165.0050000000001</v>
      </c>
      <c r="G49" s="25">
        <v>5438.75</v>
      </c>
      <c r="H49" s="25">
        <v>5710.6880000000001</v>
      </c>
      <c r="I49" s="26">
        <f t="shared" ref="I49:I59" si="7">SUM(F49:H49)</f>
        <v>16314.443000000001</v>
      </c>
      <c r="J49" s="94" t="s">
        <v>88</v>
      </c>
      <c r="K49" s="25">
        <f>3983.699872297+585.463</f>
        <v>4569.1628722969999</v>
      </c>
      <c r="L49" s="25"/>
    </row>
    <row r="50" spans="1:12" ht="78" x14ac:dyDescent="0.3">
      <c r="A50" s="23"/>
      <c r="B50" s="95"/>
      <c r="C50" s="40" t="s">
        <v>185</v>
      </c>
      <c r="D50" s="24" t="s">
        <v>17</v>
      </c>
      <c r="E50" s="15" t="s">
        <v>114</v>
      </c>
      <c r="F50" s="25">
        <v>3189.5639999999999</v>
      </c>
      <c r="G50" s="25">
        <v>3358.6109999999999</v>
      </c>
      <c r="H50" s="25">
        <v>3526.5410000000002</v>
      </c>
      <c r="I50" s="26">
        <f t="shared" si="7"/>
        <v>10074.716</v>
      </c>
      <c r="J50" s="95"/>
      <c r="K50" s="25">
        <v>1554.002635845</v>
      </c>
      <c r="L50" s="25"/>
    </row>
    <row r="51" spans="1:12" ht="235.2" x14ac:dyDescent="0.3">
      <c r="A51" s="29"/>
      <c r="B51" s="110"/>
      <c r="C51" s="40" t="s">
        <v>186</v>
      </c>
      <c r="D51" s="24" t="s">
        <v>93</v>
      </c>
      <c r="E51" s="15" t="s">
        <v>114</v>
      </c>
      <c r="F51" s="25">
        <v>8515.3819999999996</v>
      </c>
      <c r="G51" s="25">
        <v>8966.6970000000001</v>
      </c>
      <c r="H51" s="25">
        <v>9415.0319999999992</v>
      </c>
      <c r="I51" s="26">
        <f t="shared" si="7"/>
        <v>26897.110999999997</v>
      </c>
      <c r="J51" s="95"/>
      <c r="K51" s="25">
        <v>14270.089</v>
      </c>
      <c r="L51" s="25"/>
    </row>
    <row r="52" spans="1:12" ht="78" x14ac:dyDescent="0.3">
      <c r="A52" s="23"/>
      <c r="B52" s="90"/>
      <c r="C52" s="40" t="s">
        <v>187</v>
      </c>
      <c r="D52" s="24" t="s">
        <v>159</v>
      </c>
      <c r="E52" s="15" t="s">
        <v>114</v>
      </c>
      <c r="F52" s="25">
        <v>372.82</v>
      </c>
      <c r="G52" s="25">
        <v>392.57900000000001</v>
      </c>
      <c r="H52" s="25">
        <v>412.20800000000003</v>
      </c>
      <c r="I52" s="26">
        <f t="shared" si="7"/>
        <v>1177.607</v>
      </c>
      <c r="J52" s="95"/>
      <c r="K52" s="25">
        <v>2386.8684148139996</v>
      </c>
      <c r="L52" s="25"/>
    </row>
    <row r="53" spans="1:12" ht="84" x14ac:dyDescent="0.3">
      <c r="A53" s="23"/>
      <c r="B53" s="65"/>
      <c r="C53" s="40" t="s">
        <v>188</v>
      </c>
      <c r="D53" s="24" t="s">
        <v>159</v>
      </c>
      <c r="E53" s="15" t="s">
        <v>114</v>
      </c>
      <c r="F53" s="25">
        <v>165.50800000000001</v>
      </c>
      <c r="G53" s="25">
        <v>174.28</v>
      </c>
      <c r="H53" s="25">
        <v>182.994</v>
      </c>
      <c r="I53" s="26">
        <f t="shared" si="7"/>
        <v>522.78200000000004</v>
      </c>
      <c r="J53" s="95"/>
      <c r="K53" s="25">
        <v>464.04056789999999</v>
      </c>
      <c r="L53" s="25"/>
    </row>
    <row r="54" spans="1:12" ht="78" x14ac:dyDescent="0.3">
      <c r="A54" s="23"/>
      <c r="B54" s="65"/>
      <c r="C54" s="40" t="s">
        <v>189</v>
      </c>
      <c r="D54" s="24" t="s">
        <v>159</v>
      </c>
      <c r="E54" s="15" t="s">
        <v>114</v>
      </c>
      <c r="F54" s="25">
        <v>564.98900000000003</v>
      </c>
      <c r="G54" s="25">
        <v>594.93299999999999</v>
      </c>
      <c r="H54" s="25">
        <v>624.67999999999995</v>
      </c>
      <c r="I54" s="26">
        <f t="shared" si="7"/>
        <v>1784.6019999999999</v>
      </c>
      <c r="J54" s="95"/>
      <c r="K54" s="25">
        <v>1216.7325189629998</v>
      </c>
      <c r="L54" s="25"/>
    </row>
    <row r="55" spans="1:12" ht="78" x14ac:dyDescent="0.3">
      <c r="A55" s="23"/>
      <c r="B55" s="65"/>
      <c r="C55" s="40" t="s">
        <v>190</v>
      </c>
      <c r="D55" s="24" t="s">
        <v>159</v>
      </c>
      <c r="E55" s="15" t="s">
        <v>114</v>
      </c>
      <c r="F55" s="25">
        <v>1493.163</v>
      </c>
      <c r="G55" s="25">
        <v>1572.3009999999999</v>
      </c>
      <c r="H55" s="25">
        <v>1650.9159999999999</v>
      </c>
      <c r="I55" s="26">
        <f t="shared" si="7"/>
        <v>4716.38</v>
      </c>
      <c r="J55" s="95"/>
      <c r="K55" s="25">
        <v>5112.183207572999</v>
      </c>
      <c r="L55" s="25"/>
    </row>
    <row r="56" spans="1:12" ht="78" x14ac:dyDescent="0.3">
      <c r="A56" s="23"/>
      <c r="B56" s="65"/>
      <c r="C56" s="40" t="s">
        <v>191</v>
      </c>
      <c r="D56" s="24" t="s">
        <v>159</v>
      </c>
      <c r="E56" s="15" t="s">
        <v>114</v>
      </c>
      <c r="F56" s="25">
        <v>195.73099999999999</v>
      </c>
      <c r="G56" s="25">
        <v>206.10499999999999</v>
      </c>
      <c r="H56" s="25">
        <v>216.41</v>
      </c>
      <c r="I56" s="26">
        <f t="shared" si="7"/>
        <v>618.24599999999998</v>
      </c>
      <c r="J56" s="95"/>
      <c r="K56" s="25">
        <v>137.517</v>
      </c>
      <c r="L56" s="25"/>
    </row>
    <row r="57" spans="1:12" ht="100.8" x14ac:dyDescent="0.3">
      <c r="A57" s="23"/>
      <c r="B57" s="65"/>
      <c r="C57" s="40" t="s">
        <v>192</v>
      </c>
      <c r="D57" s="24" t="s">
        <v>89</v>
      </c>
      <c r="E57" s="15" t="s">
        <v>114</v>
      </c>
      <c r="F57" s="25">
        <v>1964.066</v>
      </c>
      <c r="G57" s="25">
        <v>2068.1610000000001</v>
      </c>
      <c r="H57" s="25">
        <v>2171.5700000000002</v>
      </c>
      <c r="I57" s="26">
        <f t="shared" si="7"/>
        <v>6203.7970000000005</v>
      </c>
      <c r="J57" s="95"/>
      <c r="K57" s="25">
        <v>1697.0519999999999</v>
      </c>
      <c r="L57" s="25"/>
    </row>
    <row r="58" spans="1:12" ht="134.4" x14ac:dyDescent="0.3">
      <c r="A58" s="29"/>
      <c r="B58" s="65"/>
      <c r="C58" s="40" t="s">
        <v>193</v>
      </c>
      <c r="D58" s="24" t="s">
        <v>90</v>
      </c>
      <c r="E58" s="15" t="s">
        <v>114</v>
      </c>
      <c r="F58" s="25">
        <v>290.39</v>
      </c>
      <c r="G58" s="25">
        <v>305.78100000000001</v>
      </c>
      <c r="H58" s="25">
        <v>321.07</v>
      </c>
      <c r="I58" s="26">
        <f t="shared" si="7"/>
        <v>917.24099999999999</v>
      </c>
      <c r="J58" s="110"/>
      <c r="K58" s="25">
        <v>400</v>
      </c>
      <c r="L58" s="25"/>
    </row>
    <row r="59" spans="1:12" ht="100.8" x14ac:dyDescent="0.3">
      <c r="A59" s="23"/>
      <c r="B59" s="91"/>
      <c r="C59" s="40" t="s">
        <v>194</v>
      </c>
      <c r="D59" s="24" t="s">
        <v>89</v>
      </c>
      <c r="E59" s="15" t="s">
        <v>114</v>
      </c>
      <c r="F59" s="25">
        <v>91.777000000000001</v>
      </c>
      <c r="G59" s="25">
        <v>96.641000000000005</v>
      </c>
      <c r="H59" s="25">
        <v>101.473</v>
      </c>
      <c r="I59" s="26">
        <f t="shared" si="7"/>
        <v>289.89100000000002</v>
      </c>
      <c r="J59" s="62"/>
      <c r="K59" s="25">
        <v>140.76300000000001</v>
      </c>
      <c r="L59" s="25"/>
    </row>
    <row r="60" spans="1:12" ht="16.8" x14ac:dyDescent="0.3">
      <c r="A60" s="29"/>
      <c r="B60" s="63"/>
      <c r="C60" s="30" t="s">
        <v>10</v>
      </c>
      <c r="D60" s="34"/>
      <c r="E60" s="34"/>
      <c r="F60" s="32">
        <f>SUM(F49:F59)</f>
        <v>22008.395</v>
      </c>
      <c r="G60" s="32">
        <f>SUM(G49:G59)</f>
        <v>23174.839</v>
      </c>
      <c r="H60" s="32">
        <f>SUM(H49:H59)</f>
        <v>24333.581999999999</v>
      </c>
      <c r="I60" s="32">
        <f>SUM(I49:I59)</f>
        <v>69516.815999999992</v>
      </c>
      <c r="J60" s="64"/>
      <c r="K60" s="26">
        <f>SUM(K49:K59)</f>
        <v>31948.411217391993</v>
      </c>
      <c r="L60" s="32">
        <f>SUM(L49:L59)</f>
        <v>0</v>
      </c>
    </row>
    <row r="61" spans="1:12" ht="84" x14ac:dyDescent="0.3">
      <c r="A61" s="108" t="s">
        <v>74</v>
      </c>
      <c r="B61" s="94" t="s">
        <v>95</v>
      </c>
      <c r="C61" s="28" t="s">
        <v>198</v>
      </c>
      <c r="D61" s="24" t="s">
        <v>81</v>
      </c>
      <c r="E61" s="15" t="s">
        <v>114</v>
      </c>
      <c r="F61" s="25">
        <f>11091.56+28.775+145.006</f>
        <v>11265.340999999999</v>
      </c>
      <c r="G61" s="25">
        <v>11862.404</v>
      </c>
      <c r="H61" s="25">
        <v>12455.523999999999</v>
      </c>
      <c r="I61" s="26">
        <f t="shared" ref="I61:I70" si="8">SUM(F61:H61)</f>
        <v>35583.269</v>
      </c>
      <c r="J61" s="62" t="s">
        <v>206</v>
      </c>
      <c r="K61" s="25">
        <v>10274.467000000001</v>
      </c>
      <c r="L61" s="25">
        <f>40492.313-1326-55.84-1899.14-58.899-1474.77-3737.521-28.775-6592.209-2735.152-908.31-3449.333-112.18-6623.007-65.361-364</f>
        <v>11061.816000000012</v>
      </c>
    </row>
    <row r="62" spans="1:12" ht="78" x14ac:dyDescent="0.3">
      <c r="A62" s="111"/>
      <c r="B62" s="95"/>
      <c r="C62" s="28" t="s">
        <v>199</v>
      </c>
      <c r="D62" s="24" t="s">
        <v>17</v>
      </c>
      <c r="E62" s="15" t="s">
        <v>114</v>
      </c>
      <c r="F62" s="25">
        <v>0</v>
      </c>
      <c r="G62" s="25">
        <v>0</v>
      </c>
      <c r="H62" s="25">
        <v>0</v>
      </c>
      <c r="I62" s="26">
        <f t="shared" si="8"/>
        <v>0</v>
      </c>
      <c r="J62" s="63"/>
      <c r="K62" s="25"/>
      <c r="L62" s="25"/>
    </row>
    <row r="63" spans="1:12" ht="16.8" x14ac:dyDescent="0.3">
      <c r="A63" s="109"/>
      <c r="B63" s="110"/>
      <c r="C63" s="30" t="s">
        <v>10</v>
      </c>
      <c r="D63" s="34"/>
      <c r="E63" s="34"/>
      <c r="F63" s="32">
        <f>SUM(F61:F62)</f>
        <v>11265.340999999999</v>
      </c>
      <c r="G63" s="32">
        <f t="shared" ref="G63:H63" si="9">SUM(G61:G62)</f>
        <v>11862.404</v>
      </c>
      <c r="H63" s="32">
        <f t="shared" si="9"/>
        <v>12455.523999999999</v>
      </c>
      <c r="I63" s="32">
        <f t="shared" si="8"/>
        <v>35583.269</v>
      </c>
      <c r="J63" s="81"/>
      <c r="K63" s="26">
        <f>SUM(K61:K62)</f>
        <v>10274.467000000001</v>
      </c>
      <c r="L63" s="32">
        <f t="shared" ref="L63" si="10">SUM(L61:L62)</f>
        <v>11061.816000000012</v>
      </c>
    </row>
    <row r="64" spans="1:12" ht="84" x14ac:dyDescent="0.3">
      <c r="A64" s="108" t="s">
        <v>75</v>
      </c>
      <c r="B64" s="94" t="s">
        <v>207</v>
      </c>
      <c r="C64" s="28" t="s">
        <v>208</v>
      </c>
      <c r="D64" s="24" t="s">
        <v>81</v>
      </c>
      <c r="E64" s="15" t="s">
        <v>114</v>
      </c>
      <c r="F64" s="25">
        <v>1000</v>
      </c>
      <c r="G64" s="25">
        <v>1000</v>
      </c>
      <c r="H64" s="25">
        <v>1000</v>
      </c>
      <c r="I64" s="26">
        <f t="shared" si="8"/>
        <v>3000</v>
      </c>
      <c r="J64" s="66" t="s">
        <v>98</v>
      </c>
      <c r="K64" s="25">
        <v>1000</v>
      </c>
      <c r="L64" s="25"/>
    </row>
    <row r="65" spans="1:12" ht="16.8" x14ac:dyDescent="0.3">
      <c r="A65" s="109"/>
      <c r="B65" s="110"/>
      <c r="C65" s="30" t="s">
        <v>10</v>
      </c>
      <c r="D65" s="34"/>
      <c r="E65" s="34"/>
      <c r="F65" s="32">
        <f>F64</f>
        <v>1000</v>
      </c>
      <c r="G65" s="32">
        <f>G64</f>
        <v>1000</v>
      </c>
      <c r="H65" s="32">
        <f>H64</f>
        <v>1000</v>
      </c>
      <c r="I65" s="32">
        <f t="shared" si="8"/>
        <v>3000</v>
      </c>
      <c r="J65" s="81"/>
      <c r="K65" s="26">
        <f>K64</f>
        <v>1000</v>
      </c>
      <c r="L65" s="32">
        <f>L64</f>
        <v>0</v>
      </c>
    </row>
    <row r="66" spans="1:12" ht="138" customHeight="1" x14ac:dyDescent="0.3">
      <c r="A66" s="108" t="s">
        <v>78</v>
      </c>
      <c r="B66" s="94" t="s">
        <v>99</v>
      </c>
      <c r="C66" s="28" t="s">
        <v>200</v>
      </c>
      <c r="D66" s="24" t="s">
        <v>197</v>
      </c>
      <c r="E66" s="15" t="s">
        <v>114</v>
      </c>
      <c r="F66" s="25">
        <v>9810.7250000000004</v>
      </c>
      <c r="G66" s="25">
        <v>10330.692999999999</v>
      </c>
      <c r="H66" s="25">
        <v>10847.227999999999</v>
      </c>
      <c r="I66" s="26">
        <f t="shared" si="8"/>
        <v>30988.645999999997</v>
      </c>
      <c r="J66" s="66" t="s">
        <v>101</v>
      </c>
      <c r="K66" s="25"/>
      <c r="L66" s="25">
        <f>10355.399</f>
        <v>10355.398999999999</v>
      </c>
    </row>
    <row r="67" spans="1:12" ht="16.8" x14ac:dyDescent="0.3">
      <c r="A67" s="109"/>
      <c r="B67" s="116"/>
      <c r="C67" s="30" t="s">
        <v>10</v>
      </c>
      <c r="D67" s="34"/>
      <c r="E67" s="34"/>
      <c r="F67" s="32">
        <f>F66</f>
        <v>9810.7250000000004</v>
      </c>
      <c r="G67" s="32">
        <f>G66</f>
        <v>10330.692999999999</v>
      </c>
      <c r="H67" s="32">
        <f>H66</f>
        <v>10847.227999999999</v>
      </c>
      <c r="I67" s="32">
        <f t="shared" si="8"/>
        <v>30988.645999999997</v>
      </c>
      <c r="J67" s="81"/>
      <c r="K67" s="26">
        <f>K66</f>
        <v>0</v>
      </c>
      <c r="L67" s="32">
        <f>L66</f>
        <v>10355.398999999999</v>
      </c>
    </row>
    <row r="68" spans="1:12" s="11" customFormat="1" ht="33.6" x14ac:dyDescent="0.3">
      <c r="A68" s="117"/>
      <c r="B68" s="119"/>
      <c r="C68" s="121" t="s">
        <v>102</v>
      </c>
      <c r="D68" s="121"/>
      <c r="E68" s="34" t="s">
        <v>28</v>
      </c>
      <c r="F68" s="32">
        <f>F16+F18</f>
        <v>0</v>
      </c>
      <c r="G68" s="32">
        <f>G16+G18</f>
        <v>0</v>
      </c>
      <c r="H68" s="32">
        <f>H16+H18</f>
        <v>0</v>
      </c>
      <c r="I68" s="32">
        <f t="shared" si="8"/>
        <v>0</v>
      </c>
      <c r="J68" s="42"/>
      <c r="K68" s="32">
        <f>K18+K16</f>
        <v>0</v>
      </c>
      <c r="L68" s="32">
        <f>L16+L18</f>
        <v>0</v>
      </c>
    </row>
    <row r="69" spans="1:12" s="11" customFormat="1" ht="81" customHeight="1" x14ac:dyDescent="0.3">
      <c r="A69" s="117"/>
      <c r="B69" s="119"/>
      <c r="C69" s="122"/>
      <c r="D69" s="122"/>
      <c r="E69" s="34" t="s">
        <v>114</v>
      </c>
      <c r="F69" s="32">
        <f>F14+F20+F24+F26+F28+F31+F33+F37+F39+F42+F44+F46+F48+F60+F63+F65+F67</f>
        <v>481672.86599999998</v>
      </c>
      <c r="G69" s="32">
        <f t="shared" ref="G69:H69" si="11">G14+G20+G24+G26+G28+G31+G33+G37+G39+G42+G44+G46+G48+G60+G63+G65+G67</f>
        <v>493583.66599999997</v>
      </c>
      <c r="H69" s="32">
        <f t="shared" si="11"/>
        <v>505415.81099999993</v>
      </c>
      <c r="I69" s="32">
        <f t="shared" si="8"/>
        <v>1480672.3429999999</v>
      </c>
      <c r="J69" s="42"/>
      <c r="K69" s="32">
        <f>K14+K20+K24+K26+K28+K31+K33+K37+K39+K42+K44+K46+K48+K60+K63+K65+K67</f>
        <v>112585.83771739199</v>
      </c>
      <c r="L69" s="32">
        <f>L14+L20+L24+L26+L28+L31+L33+L37+L39+L42+L44+L46+L48+L60+L63+L65+L67</f>
        <v>449425.57433333341</v>
      </c>
    </row>
    <row r="70" spans="1:12" ht="16.8" x14ac:dyDescent="0.3">
      <c r="A70" s="118"/>
      <c r="B70" s="120"/>
      <c r="C70" s="123"/>
      <c r="D70" s="123"/>
      <c r="E70" s="31" t="s">
        <v>10</v>
      </c>
      <c r="F70" s="32">
        <f>F68+F69</f>
        <v>481672.86599999998</v>
      </c>
      <c r="G70" s="32">
        <f t="shared" ref="G70:H70" si="12">G68+G69</f>
        <v>493583.66599999997</v>
      </c>
      <c r="H70" s="32">
        <f t="shared" si="12"/>
        <v>505415.81099999993</v>
      </c>
      <c r="I70" s="32">
        <f t="shared" si="8"/>
        <v>1480672.3429999999</v>
      </c>
      <c r="J70" s="42"/>
      <c r="K70" s="32">
        <f>K68+K69</f>
        <v>112585.83771739199</v>
      </c>
      <c r="L70" s="32">
        <f t="shared" ref="L70" si="13">L68+L69</f>
        <v>449425.57433333341</v>
      </c>
    </row>
    <row r="71" spans="1:12" ht="39" customHeight="1" x14ac:dyDescent="0.4">
      <c r="A71" s="115" t="s">
        <v>106</v>
      </c>
      <c r="B71" s="115"/>
      <c r="C71" s="115"/>
      <c r="D71" s="115"/>
      <c r="E71" s="115"/>
      <c r="F71" s="58"/>
      <c r="G71" s="58"/>
      <c r="H71" s="58"/>
      <c r="I71" s="59"/>
      <c r="J71" s="60" t="s">
        <v>107</v>
      </c>
      <c r="K71" s="58"/>
      <c r="L71" s="58"/>
    </row>
    <row r="72" spans="1:12" x14ac:dyDescent="0.3">
      <c r="F72" s="43">
        <f>SUM(F12:F13,F15:F19,F21:F23,F25:F25,F27:F27,F29:F30,F32,F34:F36,F38,F40:F41,,F43:F43,F45,F47,F49:F59,F61:F62,F64,F66)</f>
        <v>481672.86600000004</v>
      </c>
      <c r="G72" s="43">
        <f t="shared" ref="G72:I72" si="14">SUM(G12:G13,G15:G19,G21:G23,G25:G25,G27:G27,G29:G30,G32,G34:G36,G38,G40:G41,,G43:G43,G45,G47,G49:G59,G61:G62,G64,G66)</f>
        <v>493583.66600000008</v>
      </c>
      <c r="H72" s="43">
        <f t="shared" si="14"/>
        <v>505415.81100000005</v>
      </c>
      <c r="I72" s="43">
        <f t="shared" si="14"/>
        <v>1480672.3429999996</v>
      </c>
      <c r="K72" s="43" t="e">
        <f>SUM(#REF!,K12:K13,K15:K19,#REF!,#REF!,K21:K23,#REF!,K25:K25,K27:K27,K29:K30,K32,K34:K36,K38,K40:K41,#REF!,K43:K43,#REF!,#REF!,#REF!,#REF!,K45,K47,K49:K59,#REF!,#REF!,#REF!,K61,K64,K66)</f>
        <v>#REF!</v>
      </c>
      <c r="L72" s="43" t="e">
        <f>SUM(L12:L13,L15:L19,L21:L23,L25:L25,L27:L27,L29:L30,L32,L34:L36,L38,L40:L41,,L43:L43,L45,L47,L49:L59,#REF!,L61:L62,L64,L66)</f>
        <v>#REF!</v>
      </c>
    </row>
    <row r="73" spans="1:12" x14ac:dyDescent="0.3">
      <c r="F73" s="43">
        <f>F12+F13+F15+F16+F17+F18+F19+F21+F22+F23+F25+F27+F29+F30+F32+F34+F35+F36+F38+F40+F41+F43+F45+F47+F49+F50+F51+F52+F53+F54+F55+F56+F57+F58+F59+F61+F62+F64+F66</f>
        <v>481672.86600000004</v>
      </c>
      <c r="G73" s="43">
        <f t="shared" ref="G73:I73" si="15">G12+G13+G15+G16+G17+G18+G19+G21+G22+G23+G25+G27+G29+G30+G32+G34+G35+G36+G38+G40+G41+G43+G45+G47+G49+G50+G51+G52+G53+G54+G55+G56+G57+G58+G59+G61+G62+G64+G66</f>
        <v>493583.66600000008</v>
      </c>
      <c r="H73" s="43">
        <f t="shared" si="15"/>
        <v>505415.81100000005</v>
      </c>
      <c r="I73" s="43">
        <f t="shared" si="15"/>
        <v>1480672.3429999996</v>
      </c>
      <c r="K73" s="43" t="e">
        <f>#REF!+K14+K20+#REF!+#REF!+K24+#REF!+K26+K28+K31+K33+K37+K39+#REF!+K44+#REF!+#REF!+#REF!+#REF!+K46+K48+K60+#REF!+#REF!+#REF!+K63+K65+K42+K67</f>
        <v>#REF!</v>
      </c>
      <c r="L73" s="43" t="e">
        <f>L12+L13+L15+L16+L17+L18+L19+L21+L22+L23+L25+L27+L29+L30+L32+L34+L35+L36+L38+L40+L41+L43+L45+L47+L49+L50+L51+L52+L53+L54+L55+L56+L57+L58+L59+#REF!+L61+L62+L64+L66</f>
        <v>#REF!</v>
      </c>
    </row>
    <row r="74" spans="1:12" x14ac:dyDescent="0.3">
      <c r="F74" s="45">
        <f>F73-F72</f>
        <v>0</v>
      </c>
      <c r="G74" s="45">
        <f t="shared" ref="G74:I74" si="16">G73-G72</f>
        <v>0</v>
      </c>
      <c r="H74" s="45">
        <f t="shared" si="16"/>
        <v>0</v>
      </c>
      <c r="I74" s="45">
        <f t="shared" si="16"/>
        <v>0</v>
      </c>
      <c r="K74" s="45" t="e">
        <f>K73-K72</f>
        <v>#REF!</v>
      </c>
      <c r="L74" s="45" t="e">
        <f t="shared" ref="L74" si="17">L73-L72</f>
        <v>#REF!</v>
      </c>
    </row>
    <row r="75" spans="1:12" x14ac:dyDescent="0.3">
      <c r="F75" s="43">
        <f>F73-F70</f>
        <v>0</v>
      </c>
      <c r="G75" s="43">
        <f t="shared" ref="G75:I75" si="18">G73-G70</f>
        <v>0</v>
      </c>
      <c r="H75" s="43">
        <f t="shared" si="18"/>
        <v>0</v>
      </c>
      <c r="I75" s="43">
        <f t="shared" si="18"/>
        <v>0</v>
      </c>
      <c r="K75" s="43" t="e">
        <f>K73-K70</f>
        <v>#REF!</v>
      </c>
      <c r="L75" s="43" t="e">
        <f t="shared" ref="L75" si="19">L73-L70</f>
        <v>#REF!</v>
      </c>
    </row>
    <row r="77" spans="1:12" s="4" customFormat="1" x14ac:dyDescent="0.3">
      <c r="A77" s="1"/>
      <c r="B77" s="2"/>
      <c r="C77" s="47"/>
      <c r="F77" s="5"/>
      <c r="G77" s="6"/>
      <c r="H77" s="5"/>
      <c r="I77" s="48"/>
      <c r="J77" s="44"/>
      <c r="K77" s="5"/>
      <c r="L77" s="5"/>
    </row>
  </sheetData>
  <mergeCells count="48">
    <mergeCell ref="A71:E71"/>
    <mergeCell ref="A66:A67"/>
    <mergeCell ref="B66:B67"/>
    <mergeCell ref="A68:A70"/>
    <mergeCell ref="B68:B70"/>
    <mergeCell ref="C68:C70"/>
    <mergeCell ref="D68:D70"/>
    <mergeCell ref="J55:J58"/>
    <mergeCell ref="A61:A63"/>
    <mergeCell ref="B61:B63"/>
    <mergeCell ref="A64:A65"/>
    <mergeCell ref="B64:B65"/>
    <mergeCell ref="A45:A46"/>
    <mergeCell ref="A47:A48"/>
    <mergeCell ref="B47:B48"/>
    <mergeCell ref="B49:B51"/>
    <mergeCell ref="J49:J54"/>
    <mergeCell ref="A36:A37"/>
    <mergeCell ref="A38:A39"/>
    <mergeCell ref="B38:B39"/>
    <mergeCell ref="A40:A42"/>
    <mergeCell ref="B40:B41"/>
    <mergeCell ref="E9:E10"/>
    <mergeCell ref="F9:I9"/>
    <mergeCell ref="J9:J10"/>
    <mergeCell ref="A32:A33"/>
    <mergeCell ref="B32:B33"/>
    <mergeCell ref="B13:B14"/>
    <mergeCell ref="C15:C16"/>
    <mergeCell ref="A21:A24"/>
    <mergeCell ref="A27:A28"/>
    <mergeCell ref="B27:B28"/>
    <mergeCell ref="A6:J6"/>
    <mergeCell ref="B15:B17"/>
    <mergeCell ref="H1:J1"/>
    <mergeCell ref="H2:J2"/>
    <mergeCell ref="H3:J3"/>
    <mergeCell ref="H4:J4"/>
    <mergeCell ref="A5:J5"/>
    <mergeCell ref="D15:D16"/>
    <mergeCell ref="C17:C18"/>
    <mergeCell ref="D17:D18"/>
    <mergeCell ref="A7:J7"/>
    <mergeCell ref="A8:J8"/>
    <mergeCell ref="A9:A10"/>
    <mergeCell ref="B9:B10"/>
    <mergeCell ref="C9:C10"/>
    <mergeCell ref="D9:D10"/>
  </mergeCells>
  <printOptions horizontalCentered="1"/>
  <pageMargins left="0.39370078740157483" right="0.39370078740157483" top="0.98425196850393704" bottom="0.39370078740157483" header="0" footer="0.15748031496062992"/>
  <pageSetup paperSize="9" scale="64" fitToHeight="7" orientation="landscape" verticalDpi="300" r:id="rId1"/>
  <headerFooter differentFirst="1">
    <oddHeader>&amp;C&amp;"Times New Roman,обычный"&amp;14&amp;P</oddHeader>
  </headerFooter>
  <rowBreaks count="2" manualBreakCount="2">
    <brk id="16" max="9" man="1"/>
    <brk id="24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92"/>
  <sheetViews>
    <sheetView view="pageBreakPreview" topLeftCell="A20" zoomScale="85" zoomScaleNormal="100" zoomScaleSheetLayoutView="85" workbookViewId="0">
      <selection activeCell="C28" sqref="C28"/>
    </sheetView>
  </sheetViews>
  <sheetFormatPr defaultRowHeight="15.6" x14ac:dyDescent="0.3"/>
  <cols>
    <col min="1" max="1" width="4.33203125" style="1" customWidth="1"/>
    <col min="2" max="2" width="25.33203125" style="2" customWidth="1"/>
    <col min="3" max="3" width="34.44140625" style="3" customWidth="1"/>
    <col min="4" max="4" width="20.6640625" style="4" customWidth="1"/>
    <col min="5" max="5" width="19.109375" style="4" customWidth="1"/>
    <col min="6" max="6" width="16.88671875" style="5" customWidth="1"/>
    <col min="7" max="7" width="15.33203125" style="6" customWidth="1"/>
    <col min="8" max="8" width="15.6640625" style="5" customWidth="1"/>
    <col min="9" max="9" width="16.5546875" style="48" customWidth="1"/>
    <col min="10" max="10" width="27.109375" style="44" customWidth="1"/>
    <col min="11" max="11" width="16.88671875" style="5" customWidth="1"/>
  </cols>
  <sheetData>
    <row r="1" spans="1:11" ht="21.75" customHeight="1" x14ac:dyDescent="0.4">
      <c r="A1" s="53"/>
      <c r="B1" s="54"/>
      <c r="C1" s="55"/>
      <c r="D1" s="55"/>
      <c r="E1" s="55"/>
      <c r="F1" s="56"/>
      <c r="G1" s="57"/>
      <c r="H1" s="96" t="s">
        <v>0</v>
      </c>
      <c r="I1" s="96"/>
      <c r="J1" s="96"/>
      <c r="K1" s="56"/>
    </row>
    <row r="2" spans="1:11" ht="21.75" customHeight="1" x14ac:dyDescent="0.4">
      <c r="A2" s="53"/>
      <c r="B2" s="54"/>
      <c r="C2" s="55"/>
      <c r="D2" s="55"/>
      <c r="E2" s="55"/>
      <c r="F2" s="56"/>
      <c r="G2" s="57"/>
      <c r="H2" s="96" t="s">
        <v>1</v>
      </c>
      <c r="I2" s="96"/>
      <c r="J2" s="96"/>
      <c r="K2" s="56"/>
    </row>
    <row r="3" spans="1:11" ht="21" customHeight="1" x14ac:dyDescent="0.4">
      <c r="A3" s="53"/>
      <c r="B3" s="54"/>
      <c r="C3" s="55"/>
      <c r="D3" s="55"/>
      <c r="E3" s="55"/>
      <c r="F3" s="56"/>
      <c r="G3" s="57"/>
      <c r="H3" s="96" t="s">
        <v>108</v>
      </c>
      <c r="I3" s="96"/>
      <c r="J3" s="96"/>
      <c r="K3" s="56"/>
    </row>
    <row r="4" spans="1:11" ht="21.75" customHeight="1" x14ac:dyDescent="0.4">
      <c r="A4" s="53"/>
      <c r="B4" s="54"/>
      <c r="C4" s="55"/>
      <c r="D4" s="55"/>
      <c r="E4" s="55"/>
      <c r="F4" s="56"/>
      <c r="G4" s="57"/>
      <c r="H4" s="96"/>
      <c r="I4" s="96"/>
      <c r="J4" s="96"/>
      <c r="K4" s="56"/>
    </row>
    <row r="5" spans="1:11" ht="18.75" customHeight="1" x14ac:dyDescent="0.3">
      <c r="A5" s="93"/>
      <c r="B5" s="93"/>
      <c r="C5" s="93"/>
      <c r="D5" s="93"/>
      <c r="E5" s="93"/>
      <c r="F5" s="93"/>
      <c r="G5" s="93"/>
      <c r="H5" s="93"/>
      <c r="I5" s="93"/>
      <c r="J5" s="93"/>
      <c r="K5" s="7"/>
    </row>
    <row r="6" spans="1:11" ht="22.8" x14ac:dyDescent="0.3">
      <c r="A6" s="93" t="s">
        <v>110</v>
      </c>
      <c r="B6" s="93"/>
      <c r="C6" s="93"/>
      <c r="D6" s="93"/>
      <c r="E6" s="93"/>
      <c r="F6" s="93"/>
      <c r="G6" s="93"/>
      <c r="H6" s="93"/>
      <c r="I6" s="93"/>
      <c r="J6" s="93"/>
      <c r="K6" s="8"/>
    </row>
    <row r="7" spans="1:11" ht="22.8" x14ac:dyDescent="0.3">
      <c r="A7" s="101" t="s">
        <v>105</v>
      </c>
      <c r="B7" s="101"/>
      <c r="C7" s="101"/>
      <c r="D7" s="101"/>
      <c r="E7" s="101"/>
      <c r="F7" s="101"/>
      <c r="G7" s="101"/>
      <c r="H7" s="101"/>
      <c r="I7" s="101"/>
      <c r="J7" s="101"/>
      <c r="K7" s="9"/>
    </row>
    <row r="8" spans="1:11" ht="22.5" customHeight="1" x14ac:dyDescent="0.3">
      <c r="A8" s="102" t="s">
        <v>109</v>
      </c>
      <c r="B8" s="102"/>
      <c r="C8" s="102"/>
      <c r="D8" s="102"/>
      <c r="E8" s="102"/>
      <c r="F8" s="102"/>
      <c r="G8" s="102"/>
      <c r="H8" s="102"/>
      <c r="I8" s="102"/>
      <c r="J8" s="102"/>
      <c r="K8" s="9"/>
    </row>
    <row r="9" spans="1:11" s="11" customFormat="1" ht="24.75" customHeight="1" x14ac:dyDescent="0.3">
      <c r="A9" s="103" t="s">
        <v>2</v>
      </c>
      <c r="B9" s="105" t="s">
        <v>3</v>
      </c>
      <c r="C9" s="107" t="s">
        <v>4</v>
      </c>
      <c r="D9" s="107" t="s">
        <v>5</v>
      </c>
      <c r="E9" s="107" t="s">
        <v>6</v>
      </c>
      <c r="F9" s="107" t="s">
        <v>7</v>
      </c>
      <c r="G9" s="107"/>
      <c r="H9" s="107"/>
      <c r="I9" s="107"/>
      <c r="J9" s="107" t="s">
        <v>8</v>
      </c>
      <c r="K9" s="10"/>
    </row>
    <row r="10" spans="1:11" s="11" customFormat="1" ht="21.75" customHeight="1" x14ac:dyDescent="0.3">
      <c r="A10" s="104"/>
      <c r="B10" s="106"/>
      <c r="C10" s="107"/>
      <c r="D10" s="107"/>
      <c r="E10" s="107"/>
      <c r="F10" s="69" t="s">
        <v>9</v>
      </c>
      <c r="G10" s="12" t="s">
        <v>118</v>
      </c>
      <c r="H10" s="50" t="s">
        <v>119</v>
      </c>
      <c r="I10" s="50" t="s">
        <v>10</v>
      </c>
      <c r="J10" s="107"/>
      <c r="K10" s="69" t="s">
        <v>9</v>
      </c>
    </row>
    <row r="11" spans="1:11" s="11" customFormat="1" x14ac:dyDescent="0.3">
      <c r="A11" s="13">
        <v>1</v>
      </c>
      <c r="B11" s="13">
        <v>2</v>
      </c>
      <c r="C11" s="50">
        <v>3</v>
      </c>
      <c r="D11" s="50">
        <v>4</v>
      </c>
      <c r="E11" s="50">
        <v>5</v>
      </c>
      <c r="F11" s="69">
        <v>8</v>
      </c>
      <c r="G11" s="12">
        <v>7</v>
      </c>
      <c r="H11" s="50">
        <v>8</v>
      </c>
      <c r="I11" s="50">
        <v>9</v>
      </c>
      <c r="J11" s="13">
        <v>10</v>
      </c>
      <c r="K11" s="69">
        <v>8</v>
      </c>
    </row>
    <row r="12" spans="1:11" ht="78" x14ac:dyDescent="0.3">
      <c r="A12" s="22" t="s">
        <v>11</v>
      </c>
      <c r="B12" s="68" t="s">
        <v>12</v>
      </c>
      <c r="C12" s="14" t="s">
        <v>13</v>
      </c>
      <c r="D12" s="15" t="s">
        <v>14</v>
      </c>
      <c r="E12" s="15" t="s">
        <v>114</v>
      </c>
      <c r="F12" s="16"/>
      <c r="G12" s="16"/>
      <c r="H12" s="16"/>
      <c r="I12" s="17">
        <f>SUM(F12:H12)</f>
        <v>0</v>
      </c>
      <c r="J12" s="68" t="s">
        <v>16</v>
      </c>
      <c r="K12" s="16">
        <v>1200</v>
      </c>
    </row>
    <row r="13" spans="1:11" x14ac:dyDescent="0.3">
      <c r="A13" s="76"/>
      <c r="B13" s="70"/>
      <c r="C13" s="19" t="s">
        <v>10</v>
      </c>
      <c r="D13" s="20"/>
      <c r="E13" s="20"/>
      <c r="F13" s="21">
        <f>SUM(F12:F12)</f>
        <v>0</v>
      </c>
      <c r="G13" s="17">
        <f>SUM(G12:G12)</f>
        <v>0</v>
      </c>
      <c r="H13" s="21">
        <f>SUM(H12:H12)</f>
        <v>0</v>
      </c>
      <c r="I13" s="21">
        <f>SUM(I12:I12)</f>
        <v>0</v>
      </c>
      <c r="J13" s="77"/>
      <c r="K13" s="21">
        <f>SUM(K12:K12)</f>
        <v>1200</v>
      </c>
    </row>
    <row r="14" spans="1:11" ht="81.75" customHeight="1" x14ac:dyDescent="0.3">
      <c r="A14" s="22" t="s">
        <v>18</v>
      </c>
      <c r="B14" s="68" t="s">
        <v>19</v>
      </c>
      <c r="C14" s="14" t="s">
        <v>111</v>
      </c>
      <c r="D14" s="15" t="s">
        <v>21</v>
      </c>
      <c r="E14" s="15" t="s">
        <v>114</v>
      </c>
      <c r="F14" s="16"/>
      <c r="G14" s="16"/>
      <c r="H14" s="16"/>
      <c r="I14" s="17">
        <f t="shared" ref="I14:I52" si="0">SUM(F14:H14)</f>
        <v>0</v>
      </c>
      <c r="J14" s="75" t="s">
        <v>20</v>
      </c>
      <c r="K14" s="16">
        <v>264.899</v>
      </c>
    </row>
    <row r="15" spans="1:11" ht="93.6" x14ac:dyDescent="0.3">
      <c r="A15" s="22"/>
      <c r="B15" s="70"/>
      <c r="C15" s="78" t="s">
        <v>112</v>
      </c>
      <c r="D15" s="15" t="s">
        <v>17</v>
      </c>
      <c r="E15" s="15" t="s">
        <v>114</v>
      </c>
      <c r="F15" s="16">
        <v>132</v>
      </c>
      <c r="G15" s="16"/>
      <c r="H15" s="16"/>
      <c r="I15" s="17">
        <f t="shared" si="0"/>
        <v>132</v>
      </c>
      <c r="J15" s="18" t="s">
        <v>22</v>
      </c>
      <c r="K15" s="16">
        <v>310.81099999999998</v>
      </c>
    </row>
    <row r="16" spans="1:11" ht="81.75" customHeight="1" x14ac:dyDescent="0.3">
      <c r="A16" s="27"/>
      <c r="B16" s="95"/>
      <c r="C16" s="28" t="s">
        <v>113</v>
      </c>
      <c r="D16" s="24" t="s">
        <v>17</v>
      </c>
      <c r="E16" s="15" t="s">
        <v>114</v>
      </c>
      <c r="F16" s="25">
        <v>3015.6750000000002</v>
      </c>
      <c r="G16" s="25"/>
      <c r="H16" s="25"/>
      <c r="I16" s="26">
        <f t="shared" si="0"/>
        <v>3015.6750000000002</v>
      </c>
      <c r="J16" s="52" t="s">
        <v>23</v>
      </c>
      <c r="K16" s="25">
        <v>9654.0614999999998</v>
      </c>
    </row>
    <row r="17" spans="1:11" ht="16.8" x14ac:dyDescent="0.3">
      <c r="A17" s="29"/>
      <c r="B17" s="110"/>
      <c r="C17" s="30" t="s">
        <v>10</v>
      </c>
      <c r="D17" s="31"/>
      <c r="E17" s="31"/>
      <c r="F17" s="32">
        <f>SUM(F14:F16)</f>
        <v>3147.6750000000002</v>
      </c>
      <c r="G17" s="26">
        <f>SUM(G14:G16)</f>
        <v>0</v>
      </c>
      <c r="H17" s="32">
        <f>SUM(H14:H16)</f>
        <v>0</v>
      </c>
      <c r="I17" s="32">
        <f>SUM(I14:I16)</f>
        <v>3147.6750000000002</v>
      </c>
      <c r="J17" s="52"/>
      <c r="K17" s="32">
        <f>SUM(K14:K16)</f>
        <v>10229.771499999999</v>
      </c>
    </row>
    <row r="18" spans="1:11" ht="78" x14ac:dyDescent="0.3">
      <c r="A18" s="27" t="s">
        <v>24</v>
      </c>
      <c r="B18" s="94" t="s">
        <v>25</v>
      </c>
      <c r="C18" s="99" t="s">
        <v>26</v>
      </c>
      <c r="D18" s="97" t="s">
        <v>17</v>
      </c>
      <c r="E18" s="15" t="s">
        <v>114</v>
      </c>
      <c r="F18" s="25">
        <v>506870.652</v>
      </c>
      <c r="G18" s="25"/>
      <c r="H18" s="25"/>
      <c r="I18" s="26">
        <f t="shared" ref="I18:I21" si="1">SUM(F18:H18)</f>
        <v>506870.652</v>
      </c>
      <c r="J18" s="94" t="s">
        <v>27</v>
      </c>
      <c r="K18" s="25">
        <v>27917.257000000001</v>
      </c>
    </row>
    <row r="19" spans="1:11" ht="33.6" x14ac:dyDescent="0.3">
      <c r="A19" s="23"/>
      <c r="B19" s="95"/>
      <c r="C19" s="100"/>
      <c r="D19" s="98"/>
      <c r="E19" s="24" t="s">
        <v>28</v>
      </c>
      <c r="F19" s="25">
        <v>0</v>
      </c>
      <c r="G19" s="25"/>
      <c r="H19" s="25"/>
      <c r="I19" s="26">
        <f t="shared" si="1"/>
        <v>0</v>
      </c>
      <c r="J19" s="95"/>
      <c r="K19" s="25">
        <v>0</v>
      </c>
    </row>
    <row r="20" spans="1:11" ht="78" x14ac:dyDescent="0.3">
      <c r="A20" s="23"/>
      <c r="B20" s="95"/>
      <c r="C20" s="124" t="s">
        <v>29</v>
      </c>
      <c r="D20" s="97" t="s">
        <v>14</v>
      </c>
      <c r="E20" s="15" t="s">
        <v>114</v>
      </c>
      <c r="F20" s="25">
        <v>107118.175</v>
      </c>
      <c r="G20" s="25"/>
      <c r="H20" s="25"/>
      <c r="I20" s="26">
        <f t="shared" si="1"/>
        <v>107118.175</v>
      </c>
      <c r="J20" s="95"/>
      <c r="K20" s="25">
        <v>9597.6579999999994</v>
      </c>
    </row>
    <row r="21" spans="1:11" ht="33.6" x14ac:dyDescent="0.3">
      <c r="A21" s="23"/>
      <c r="B21" s="95"/>
      <c r="C21" s="125"/>
      <c r="D21" s="98"/>
      <c r="E21" s="24" t="s">
        <v>28</v>
      </c>
      <c r="F21" s="25">
        <v>0</v>
      </c>
      <c r="G21" s="25"/>
      <c r="H21" s="25"/>
      <c r="I21" s="26">
        <f t="shared" si="1"/>
        <v>0</v>
      </c>
      <c r="J21" s="95"/>
      <c r="K21" s="25">
        <v>0</v>
      </c>
    </row>
    <row r="22" spans="1:11" ht="78" x14ac:dyDescent="0.3">
      <c r="A22" s="23"/>
      <c r="B22" s="95"/>
      <c r="C22" s="28" t="s">
        <v>30</v>
      </c>
      <c r="D22" s="24" t="s">
        <v>17</v>
      </c>
      <c r="E22" s="15" t="s">
        <v>114</v>
      </c>
      <c r="F22" s="25">
        <v>0</v>
      </c>
      <c r="G22" s="25"/>
      <c r="H22" s="25"/>
      <c r="I22" s="26">
        <f>SUM(F22:H22)</f>
        <v>0</v>
      </c>
      <c r="J22" s="95"/>
      <c r="K22" s="25">
        <v>0</v>
      </c>
    </row>
    <row r="23" spans="1:11" ht="78" x14ac:dyDescent="0.3">
      <c r="A23" s="23"/>
      <c r="B23" s="65"/>
      <c r="C23" s="28" t="s">
        <v>31</v>
      </c>
      <c r="D23" s="24" t="s">
        <v>17</v>
      </c>
      <c r="E23" s="15" t="s">
        <v>114</v>
      </c>
      <c r="F23" s="25">
        <v>0</v>
      </c>
      <c r="G23" s="25"/>
      <c r="H23" s="25"/>
      <c r="I23" s="26">
        <f>SUM(F23:H23)</f>
        <v>0</v>
      </c>
      <c r="J23" s="110"/>
      <c r="K23" s="25">
        <v>0</v>
      </c>
    </row>
    <row r="24" spans="1:11" ht="16.8" x14ac:dyDescent="0.3">
      <c r="A24" s="29"/>
      <c r="B24" s="63"/>
      <c r="C24" s="30" t="s">
        <v>10</v>
      </c>
      <c r="D24" s="31"/>
      <c r="E24" s="34"/>
      <c r="F24" s="32">
        <f>SUM(F18:F23)</f>
        <v>613988.82700000005</v>
      </c>
      <c r="G24" s="32">
        <f>SUM(G18:G23)</f>
        <v>0</v>
      </c>
      <c r="H24" s="32">
        <f>SUM(H18:H23)</f>
        <v>0</v>
      </c>
      <c r="I24" s="32">
        <f>SUM(I18:I23)</f>
        <v>613988.82700000005</v>
      </c>
      <c r="J24" s="52"/>
      <c r="K24" s="32">
        <f>SUM(K18:K23)</f>
        <v>37514.915000000001</v>
      </c>
    </row>
    <row r="25" spans="1:11" ht="100.8" x14ac:dyDescent="0.3">
      <c r="A25" s="108" t="s">
        <v>32</v>
      </c>
      <c r="B25" s="62" t="s">
        <v>35</v>
      </c>
      <c r="C25" s="28" t="s">
        <v>115</v>
      </c>
      <c r="D25" s="24" t="s">
        <v>14</v>
      </c>
      <c r="E25" s="15" t="s">
        <v>114</v>
      </c>
      <c r="F25" s="25">
        <v>564.40899999999999</v>
      </c>
      <c r="G25" s="25"/>
      <c r="H25" s="25"/>
      <c r="I25" s="26">
        <f t="shared" si="0"/>
        <v>564.40899999999999</v>
      </c>
      <c r="J25" s="52" t="s">
        <v>36</v>
      </c>
      <c r="K25" s="25">
        <v>1888.652</v>
      </c>
    </row>
    <row r="26" spans="1:11" ht="101.25" customHeight="1" x14ac:dyDescent="0.3">
      <c r="A26" s="111"/>
      <c r="B26" s="65"/>
      <c r="C26" s="28" t="s">
        <v>116</v>
      </c>
      <c r="D26" s="24" t="s">
        <v>14</v>
      </c>
      <c r="E26" s="15" t="s">
        <v>114</v>
      </c>
      <c r="F26" s="25">
        <v>0</v>
      </c>
      <c r="G26" s="25"/>
      <c r="H26" s="25"/>
      <c r="I26" s="26">
        <f t="shared" si="0"/>
        <v>0</v>
      </c>
      <c r="J26" s="52" t="s">
        <v>37</v>
      </c>
      <c r="K26" s="25">
        <v>1922.124</v>
      </c>
    </row>
    <row r="27" spans="1:11" ht="71.25" customHeight="1" x14ac:dyDescent="0.3">
      <c r="A27" s="111"/>
      <c r="B27" s="65"/>
      <c r="C27" s="28" t="s">
        <v>117</v>
      </c>
      <c r="D27" s="24" t="s">
        <v>14</v>
      </c>
      <c r="E27" s="15" t="s">
        <v>114</v>
      </c>
      <c r="F27" s="25">
        <v>0</v>
      </c>
      <c r="G27" s="25"/>
      <c r="H27" s="25"/>
      <c r="I27" s="26">
        <f t="shared" si="0"/>
        <v>0</v>
      </c>
      <c r="J27" s="52" t="s">
        <v>38</v>
      </c>
      <c r="K27" s="25">
        <v>5.0419999999999998</v>
      </c>
    </row>
    <row r="28" spans="1:11" ht="16.8" x14ac:dyDescent="0.3">
      <c r="A28" s="109"/>
      <c r="B28" s="63"/>
      <c r="C28" s="30" t="s">
        <v>10</v>
      </c>
      <c r="D28" s="34"/>
      <c r="E28" s="34"/>
      <c r="F28" s="32">
        <f>SUM(F25:F27)</f>
        <v>564.40899999999999</v>
      </c>
      <c r="G28" s="32">
        <f>SUM(G25:G27)</f>
        <v>0</v>
      </c>
      <c r="H28" s="32">
        <f>SUM(H25:H27)</f>
        <v>0</v>
      </c>
      <c r="I28" s="32">
        <f>SUM(I25:I27)</f>
        <v>564.40899999999999</v>
      </c>
      <c r="J28" s="52"/>
      <c r="K28" s="32">
        <f>SUM(K25:K27)</f>
        <v>3815.8179999999998</v>
      </c>
    </row>
    <row r="29" spans="1:11" ht="90.75" customHeight="1" x14ac:dyDescent="0.3">
      <c r="A29" s="27" t="s">
        <v>33</v>
      </c>
      <c r="B29" s="62" t="s">
        <v>41</v>
      </c>
      <c r="C29" s="80" t="s">
        <v>121</v>
      </c>
      <c r="D29" s="24" t="s">
        <v>43</v>
      </c>
      <c r="E29" s="15" t="s">
        <v>114</v>
      </c>
      <c r="F29" s="25">
        <v>0</v>
      </c>
      <c r="G29" s="25"/>
      <c r="H29" s="25"/>
      <c r="I29" s="26">
        <f t="shared" si="0"/>
        <v>0</v>
      </c>
      <c r="J29" s="52" t="s">
        <v>44</v>
      </c>
      <c r="K29" s="25">
        <v>475.70100000000002</v>
      </c>
    </row>
    <row r="30" spans="1:11" ht="78" x14ac:dyDescent="0.3">
      <c r="A30" s="23"/>
      <c r="B30" s="63"/>
      <c r="C30" s="79" t="s">
        <v>122</v>
      </c>
      <c r="D30" s="24" t="s">
        <v>43</v>
      </c>
      <c r="E30" s="15" t="s">
        <v>114</v>
      </c>
      <c r="F30" s="25">
        <v>108.745</v>
      </c>
      <c r="G30" s="25"/>
      <c r="H30" s="25"/>
      <c r="I30" s="35">
        <f t="shared" si="0"/>
        <v>108.745</v>
      </c>
      <c r="J30" s="36"/>
      <c r="K30" s="25">
        <v>118.854</v>
      </c>
    </row>
    <row r="31" spans="1:11" ht="16.8" x14ac:dyDescent="0.3">
      <c r="A31" s="29"/>
      <c r="B31" s="66"/>
      <c r="C31" s="30" t="s">
        <v>10</v>
      </c>
      <c r="D31" s="34"/>
      <c r="E31" s="34"/>
      <c r="F31" s="32">
        <f>SUM(F29:F30)</f>
        <v>108.745</v>
      </c>
      <c r="G31" s="32">
        <f>SUM(G29:G30)</f>
        <v>0</v>
      </c>
      <c r="H31" s="32">
        <f>SUM(H29:H30)</f>
        <v>0</v>
      </c>
      <c r="I31" s="32">
        <f>SUM(I29:I30)</f>
        <v>108.745</v>
      </c>
      <c r="J31" s="52"/>
      <c r="K31" s="32">
        <f>SUM(K29:K30)</f>
        <v>594.55500000000006</v>
      </c>
    </row>
    <row r="32" spans="1:11" ht="151.19999999999999" x14ac:dyDescent="0.3">
      <c r="A32" s="108" t="s">
        <v>34</v>
      </c>
      <c r="B32" s="94" t="s">
        <v>46</v>
      </c>
      <c r="C32" s="37" t="s">
        <v>123</v>
      </c>
      <c r="D32" s="51" t="s">
        <v>120</v>
      </c>
      <c r="E32" s="15" t="s">
        <v>114</v>
      </c>
      <c r="F32" s="38">
        <v>2593.56</v>
      </c>
      <c r="G32" s="38"/>
      <c r="H32" s="38"/>
      <c r="I32" s="26">
        <f t="shared" si="0"/>
        <v>2593.56</v>
      </c>
      <c r="J32" s="49" t="s">
        <v>47</v>
      </c>
      <c r="K32" s="38">
        <v>1272.462</v>
      </c>
    </row>
    <row r="33" spans="1:11" ht="16.8" x14ac:dyDescent="0.3">
      <c r="A33" s="109"/>
      <c r="B33" s="110"/>
      <c r="C33" s="30" t="s">
        <v>10</v>
      </c>
      <c r="D33" s="34"/>
      <c r="E33" s="34"/>
      <c r="F33" s="32">
        <f>SUM(F32:F32)</f>
        <v>2593.56</v>
      </c>
      <c r="G33" s="32">
        <f>SUM(G32:G32)</f>
        <v>0</v>
      </c>
      <c r="H33" s="32">
        <f>SUM(H32:H32)</f>
        <v>0</v>
      </c>
      <c r="I33" s="32">
        <f>SUM(F33:H33)</f>
        <v>2593.56</v>
      </c>
      <c r="J33" s="52"/>
      <c r="K33" s="32">
        <f>SUM(K32:K32)</f>
        <v>1272.462</v>
      </c>
    </row>
    <row r="34" spans="1:11" ht="134.4" x14ac:dyDescent="0.3">
      <c r="A34" s="27" t="s">
        <v>39</v>
      </c>
      <c r="B34" s="62" t="s">
        <v>49</v>
      </c>
      <c r="C34" s="28" t="s">
        <v>124</v>
      </c>
      <c r="D34" s="24" t="s">
        <v>17</v>
      </c>
      <c r="E34" s="15" t="s">
        <v>114</v>
      </c>
      <c r="F34" s="25">
        <v>54241.792999999998</v>
      </c>
      <c r="G34" s="25"/>
      <c r="H34" s="25"/>
      <c r="I34" s="26">
        <f t="shared" si="0"/>
        <v>54241.792999999998</v>
      </c>
      <c r="J34" s="52" t="s">
        <v>50</v>
      </c>
      <c r="K34" s="25">
        <v>6678.1260000000002</v>
      </c>
    </row>
    <row r="35" spans="1:11" ht="84" x14ac:dyDescent="0.3">
      <c r="A35" s="23"/>
      <c r="B35" s="65"/>
      <c r="C35" s="28" t="s">
        <v>125</v>
      </c>
      <c r="D35" s="24" t="s">
        <v>51</v>
      </c>
      <c r="E35" s="15" t="s">
        <v>114</v>
      </c>
      <c r="F35" s="25">
        <v>1285.846</v>
      </c>
      <c r="G35" s="25"/>
      <c r="H35" s="25"/>
      <c r="I35" s="26">
        <f t="shared" si="0"/>
        <v>1285.846</v>
      </c>
      <c r="J35" s="52" t="s">
        <v>52</v>
      </c>
      <c r="K35" s="25">
        <v>400.68799999999999</v>
      </c>
    </row>
    <row r="36" spans="1:11" ht="84" x14ac:dyDescent="0.3">
      <c r="A36" s="29"/>
      <c r="B36" s="63"/>
      <c r="C36" s="28" t="s">
        <v>126</v>
      </c>
      <c r="D36" s="24" t="s">
        <v>51</v>
      </c>
      <c r="E36" s="15" t="s">
        <v>114</v>
      </c>
      <c r="F36" s="25">
        <v>0</v>
      </c>
      <c r="G36" s="25"/>
      <c r="H36" s="25"/>
      <c r="I36" s="26">
        <f t="shared" si="0"/>
        <v>0</v>
      </c>
      <c r="J36" s="52" t="s">
        <v>53</v>
      </c>
      <c r="K36" s="25">
        <v>3712.8090000000002</v>
      </c>
    </row>
    <row r="37" spans="1:11" ht="100.8" x14ac:dyDescent="0.3">
      <c r="A37" s="111"/>
      <c r="B37" s="95"/>
      <c r="C37" s="28" t="s">
        <v>127</v>
      </c>
      <c r="D37" s="24" t="s">
        <v>54</v>
      </c>
      <c r="E37" s="15" t="s">
        <v>114</v>
      </c>
      <c r="F37" s="25">
        <v>0</v>
      </c>
      <c r="G37" s="25"/>
      <c r="H37" s="25"/>
      <c r="I37" s="26">
        <f t="shared" si="0"/>
        <v>0</v>
      </c>
      <c r="J37" s="52" t="s">
        <v>55</v>
      </c>
      <c r="K37" s="25">
        <v>339.74900000000002</v>
      </c>
    </row>
    <row r="38" spans="1:11" ht="78" x14ac:dyDescent="0.3">
      <c r="A38" s="111"/>
      <c r="B38" s="95"/>
      <c r="C38" s="28" t="s">
        <v>128</v>
      </c>
      <c r="D38" s="24" t="s">
        <v>56</v>
      </c>
      <c r="E38" s="15" t="s">
        <v>114</v>
      </c>
      <c r="F38" s="25">
        <v>500</v>
      </c>
      <c r="G38" s="25"/>
      <c r="H38" s="25"/>
      <c r="I38" s="26">
        <f t="shared" si="0"/>
        <v>500</v>
      </c>
      <c r="J38" s="52" t="s">
        <v>57</v>
      </c>
      <c r="K38" s="25">
        <v>471.92099999999999</v>
      </c>
    </row>
    <row r="39" spans="1:11" ht="84" x14ac:dyDescent="0.3">
      <c r="A39" s="111"/>
      <c r="B39" s="110"/>
      <c r="C39" s="28" t="s">
        <v>129</v>
      </c>
      <c r="D39" s="24" t="s">
        <v>51</v>
      </c>
      <c r="E39" s="15" t="s">
        <v>114</v>
      </c>
      <c r="F39" s="25">
        <v>0</v>
      </c>
      <c r="G39" s="25"/>
      <c r="H39" s="25"/>
      <c r="I39" s="26">
        <f t="shared" si="0"/>
        <v>0</v>
      </c>
      <c r="J39" s="52" t="s">
        <v>58</v>
      </c>
      <c r="K39" s="25">
        <v>877.03499999999997</v>
      </c>
    </row>
    <row r="40" spans="1:11" s="39" customFormat="1" ht="16.8" x14ac:dyDescent="0.3">
      <c r="A40" s="109"/>
      <c r="B40" s="63"/>
      <c r="C40" s="30" t="s">
        <v>10</v>
      </c>
      <c r="D40" s="34"/>
      <c r="E40" s="34"/>
      <c r="F40" s="32">
        <f t="shared" ref="F40" si="2">SUM(F34:F39)</f>
        <v>56027.638999999996</v>
      </c>
      <c r="G40" s="32">
        <f t="shared" ref="G40:H40" si="3">SUM(G34:G39)</f>
        <v>0</v>
      </c>
      <c r="H40" s="32">
        <f t="shared" si="3"/>
        <v>0</v>
      </c>
      <c r="I40" s="32">
        <f>SUM(F40:H40)</f>
        <v>56027.638999999996</v>
      </c>
      <c r="J40" s="81"/>
      <c r="K40" s="32">
        <f t="shared" ref="K40" si="4">SUM(K34:K39)</f>
        <v>12480.328</v>
      </c>
    </row>
    <row r="41" spans="1:11" ht="84" x14ac:dyDescent="0.3">
      <c r="A41" s="108" t="s">
        <v>40</v>
      </c>
      <c r="B41" s="94" t="s">
        <v>60</v>
      </c>
      <c r="C41" s="79" t="s">
        <v>130</v>
      </c>
      <c r="D41" s="83" t="s">
        <v>14</v>
      </c>
      <c r="E41" s="15" t="s">
        <v>114</v>
      </c>
      <c r="F41" s="25">
        <v>2448</v>
      </c>
      <c r="G41" s="25"/>
      <c r="H41" s="25"/>
      <c r="I41" s="26">
        <f>SUM(F41:H41)</f>
        <v>2448</v>
      </c>
      <c r="J41" s="52" t="s">
        <v>61</v>
      </c>
      <c r="K41" s="25">
        <v>0</v>
      </c>
    </row>
    <row r="42" spans="1:11" ht="16.8" x14ac:dyDescent="0.3">
      <c r="A42" s="109"/>
      <c r="B42" s="110"/>
      <c r="C42" s="30" t="s">
        <v>10</v>
      </c>
      <c r="D42" s="34"/>
      <c r="E42" s="34"/>
      <c r="F42" s="32">
        <f>F41</f>
        <v>2448</v>
      </c>
      <c r="G42" s="32">
        <f>G41</f>
        <v>0</v>
      </c>
      <c r="H42" s="32">
        <f>H41</f>
        <v>0</v>
      </c>
      <c r="I42" s="32">
        <f>SUM(F42:H42)</f>
        <v>2448</v>
      </c>
      <c r="J42" s="81"/>
      <c r="K42" s="32">
        <f>K41</f>
        <v>0</v>
      </c>
    </row>
    <row r="43" spans="1:11" ht="80.25" customHeight="1" x14ac:dyDescent="0.3">
      <c r="A43" s="27" t="s">
        <v>45</v>
      </c>
      <c r="B43" s="62" t="s">
        <v>63</v>
      </c>
      <c r="C43" s="82" t="s">
        <v>131</v>
      </c>
      <c r="D43" s="24" t="s">
        <v>14</v>
      </c>
      <c r="E43" s="15" t="s">
        <v>114</v>
      </c>
      <c r="F43" s="25">
        <v>0</v>
      </c>
      <c r="G43" s="25"/>
      <c r="H43" s="25"/>
      <c r="I43" s="26">
        <f t="shared" si="0"/>
        <v>0</v>
      </c>
      <c r="J43" s="52" t="s">
        <v>64</v>
      </c>
      <c r="K43" s="25">
        <v>426.51</v>
      </c>
    </row>
    <row r="44" spans="1:11" ht="78" x14ac:dyDescent="0.3">
      <c r="A44" s="23"/>
      <c r="B44" s="65"/>
      <c r="C44" s="82" t="s">
        <v>132</v>
      </c>
      <c r="D44" s="24" t="s">
        <v>14</v>
      </c>
      <c r="E44" s="15" t="s">
        <v>114</v>
      </c>
      <c r="F44" s="25">
        <v>0</v>
      </c>
      <c r="G44" s="25"/>
      <c r="H44" s="25"/>
      <c r="I44" s="26">
        <f t="shared" si="0"/>
        <v>0</v>
      </c>
      <c r="J44" s="52" t="s">
        <v>65</v>
      </c>
      <c r="K44" s="25">
        <v>456.96199999999999</v>
      </c>
    </row>
    <row r="45" spans="1:11" ht="84" x14ac:dyDescent="0.3">
      <c r="A45" s="111"/>
      <c r="B45" s="65"/>
      <c r="C45" s="82" t="s">
        <v>133</v>
      </c>
      <c r="D45" s="24" t="s">
        <v>14</v>
      </c>
      <c r="E45" s="15" t="s">
        <v>114</v>
      </c>
      <c r="F45" s="25">
        <v>0</v>
      </c>
      <c r="G45" s="25"/>
      <c r="H45" s="25"/>
      <c r="I45" s="26">
        <f t="shared" si="0"/>
        <v>0</v>
      </c>
      <c r="J45" s="52" t="s">
        <v>66</v>
      </c>
      <c r="K45" s="25">
        <v>60.465000000000003</v>
      </c>
    </row>
    <row r="46" spans="1:11" ht="16.8" x14ac:dyDescent="0.3">
      <c r="A46" s="109"/>
      <c r="B46" s="63"/>
      <c r="C46" s="30" t="s">
        <v>10</v>
      </c>
      <c r="D46" s="34"/>
      <c r="E46" s="34"/>
      <c r="F46" s="32">
        <f>SUM(F43:F45)</f>
        <v>0</v>
      </c>
      <c r="G46" s="32">
        <f>SUM(G43:G45)</f>
        <v>0</v>
      </c>
      <c r="H46" s="32">
        <f>SUM(H43:H45)</f>
        <v>0</v>
      </c>
      <c r="I46" s="32">
        <f>SUM(I43:I45)</f>
        <v>0</v>
      </c>
      <c r="J46" s="81"/>
      <c r="K46" s="32">
        <f>SUM(K43:K45)</f>
        <v>943.93700000000001</v>
      </c>
    </row>
    <row r="47" spans="1:11" ht="100.5" customHeight="1" x14ac:dyDescent="0.3">
      <c r="A47" s="112" t="s">
        <v>48</v>
      </c>
      <c r="B47" s="94" t="s">
        <v>68</v>
      </c>
      <c r="C47" s="40" t="s">
        <v>134</v>
      </c>
      <c r="D47" s="24" t="s">
        <v>14</v>
      </c>
      <c r="E47" s="15" t="s">
        <v>114</v>
      </c>
      <c r="F47" s="25">
        <v>0</v>
      </c>
      <c r="G47" s="25"/>
      <c r="H47" s="25"/>
      <c r="I47" s="26">
        <f t="shared" ref="I47" si="5">SUM(F47:H47)</f>
        <v>0</v>
      </c>
      <c r="J47" s="52" t="s">
        <v>69</v>
      </c>
      <c r="K47" s="25">
        <v>1958.498</v>
      </c>
    </row>
    <row r="48" spans="1:11" ht="17.399999999999999" x14ac:dyDescent="0.35">
      <c r="A48" s="113"/>
      <c r="B48" s="110"/>
      <c r="C48" s="30" t="s">
        <v>10</v>
      </c>
      <c r="D48" s="84"/>
      <c r="E48" s="84"/>
      <c r="F48" s="32">
        <f>F47</f>
        <v>0</v>
      </c>
      <c r="G48" s="32">
        <f>G47</f>
        <v>0</v>
      </c>
      <c r="H48" s="32">
        <f>H47</f>
        <v>0</v>
      </c>
      <c r="I48" s="32">
        <f>I47</f>
        <v>0</v>
      </c>
      <c r="J48" s="85"/>
      <c r="K48" s="32">
        <f>K47</f>
        <v>1958.498</v>
      </c>
    </row>
    <row r="49" spans="1:11" ht="84" x14ac:dyDescent="0.3">
      <c r="A49" s="108" t="s">
        <v>59</v>
      </c>
      <c r="B49" s="94" t="s">
        <v>71</v>
      </c>
      <c r="C49" s="28" t="s">
        <v>135</v>
      </c>
      <c r="D49" s="24" t="s">
        <v>14</v>
      </c>
      <c r="E49" s="15" t="s">
        <v>114</v>
      </c>
      <c r="F49" s="25">
        <v>0</v>
      </c>
      <c r="G49" s="25"/>
      <c r="H49" s="25"/>
      <c r="I49" s="26">
        <f t="shared" si="0"/>
        <v>0</v>
      </c>
      <c r="J49" s="52" t="s">
        <v>72</v>
      </c>
      <c r="K49" s="25">
        <v>3320.0320000000002</v>
      </c>
    </row>
    <row r="50" spans="1:11" ht="84" x14ac:dyDescent="0.3">
      <c r="A50" s="111"/>
      <c r="B50" s="95"/>
      <c r="C50" s="28" t="s">
        <v>136</v>
      </c>
      <c r="D50" s="24" t="s">
        <v>14</v>
      </c>
      <c r="E50" s="15" t="s">
        <v>114</v>
      </c>
      <c r="F50" s="25">
        <v>0</v>
      </c>
      <c r="G50" s="25"/>
      <c r="H50" s="25"/>
      <c r="I50" s="26">
        <f t="shared" si="0"/>
        <v>0</v>
      </c>
      <c r="J50" s="52" t="s">
        <v>73</v>
      </c>
      <c r="K50" s="25">
        <v>3244.7460000000001</v>
      </c>
    </row>
    <row r="51" spans="1:11" ht="100.8" x14ac:dyDescent="0.3">
      <c r="A51" s="111"/>
      <c r="B51" s="95"/>
      <c r="C51" s="79" t="s">
        <v>137</v>
      </c>
      <c r="D51" s="24" t="s">
        <v>14</v>
      </c>
      <c r="E51" s="15" t="s">
        <v>114</v>
      </c>
      <c r="F51" s="25">
        <v>0</v>
      </c>
      <c r="G51" s="25"/>
      <c r="H51" s="25"/>
      <c r="I51" s="26">
        <f t="shared" si="0"/>
        <v>0</v>
      </c>
      <c r="J51" s="126"/>
      <c r="K51" s="25">
        <v>934.31</v>
      </c>
    </row>
    <row r="52" spans="1:11" ht="78" x14ac:dyDescent="0.3">
      <c r="A52" s="111"/>
      <c r="B52" s="95"/>
      <c r="C52" s="79" t="s">
        <v>138</v>
      </c>
      <c r="D52" s="24" t="s">
        <v>14</v>
      </c>
      <c r="E52" s="15" t="s">
        <v>114</v>
      </c>
      <c r="F52" s="25">
        <v>0</v>
      </c>
      <c r="G52" s="25"/>
      <c r="H52" s="25"/>
      <c r="I52" s="26">
        <f t="shared" si="0"/>
        <v>0</v>
      </c>
      <c r="J52" s="126"/>
      <c r="K52" s="25">
        <v>184.495</v>
      </c>
    </row>
    <row r="53" spans="1:11" ht="16.8" x14ac:dyDescent="0.3">
      <c r="A53" s="109"/>
      <c r="B53" s="110"/>
      <c r="C53" s="30" t="s">
        <v>10</v>
      </c>
      <c r="D53" s="86"/>
      <c r="E53" s="87"/>
      <c r="F53" s="32">
        <f>SUM(F49:F52)</f>
        <v>0</v>
      </c>
      <c r="G53" s="32">
        <f>SUM(G49:G52)</f>
        <v>0</v>
      </c>
      <c r="H53" s="32">
        <f>SUM(H49:H52)</f>
        <v>0</v>
      </c>
      <c r="I53" s="32">
        <f>SUM(I49:I52)</f>
        <v>0</v>
      </c>
      <c r="J53" s="81"/>
      <c r="K53" s="32">
        <f>SUM(K49:K52)</f>
        <v>7683.5829999999996</v>
      </c>
    </row>
    <row r="54" spans="1:11" ht="134.4" x14ac:dyDescent="0.3">
      <c r="A54" s="27" t="s">
        <v>62</v>
      </c>
      <c r="B54" s="62" t="s">
        <v>76</v>
      </c>
      <c r="C54" s="28" t="s">
        <v>139</v>
      </c>
      <c r="D54" s="24" t="s">
        <v>42</v>
      </c>
      <c r="E54" s="15" t="s">
        <v>114</v>
      </c>
      <c r="F54" s="25">
        <v>126.489</v>
      </c>
      <c r="G54" s="25"/>
      <c r="H54" s="25"/>
      <c r="I54" s="26">
        <f t="shared" ref="I54" si="6">SUM(F54:H54)</f>
        <v>126.489</v>
      </c>
      <c r="J54" s="52" t="s">
        <v>77</v>
      </c>
      <c r="K54" s="25">
        <v>175.923</v>
      </c>
    </row>
    <row r="55" spans="1:11" s="39" customFormat="1" ht="16.8" x14ac:dyDescent="0.3">
      <c r="A55" s="61"/>
      <c r="B55" s="63"/>
      <c r="C55" s="30" t="s">
        <v>10</v>
      </c>
      <c r="D55" s="34"/>
      <c r="E55" s="34"/>
      <c r="F55" s="32">
        <f>SUM(F54:F54)</f>
        <v>126.489</v>
      </c>
      <c r="G55" s="32">
        <f>SUM(G54:G54)</f>
        <v>0</v>
      </c>
      <c r="H55" s="32">
        <f>SUM(H54:H54)</f>
        <v>0</v>
      </c>
      <c r="I55" s="32">
        <f>SUM(I54:I54)</f>
        <v>126.489</v>
      </c>
      <c r="J55" s="81"/>
      <c r="K55" s="32">
        <f>SUM(K54:K54)</f>
        <v>175.923</v>
      </c>
    </row>
    <row r="56" spans="1:11" ht="102.75" customHeight="1" x14ac:dyDescent="0.3">
      <c r="A56" s="108" t="s">
        <v>67</v>
      </c>
      <c r="B56" s="63" t="s">
        <v>83</v>
      </c>
      <c r="C56" s="28" t="s">
        <v>140</v>
      </c>
      <c r="D56" s="24" t="s">
        <v>17</v>
      </c>
      <c r="E56" s="15" t="s">
        <v>114</v>
      </c>
      <c r="F56" s="25">
        <v>82307.467999999993</v>
      </c>
      <c r="G56" s="25"/>
      <c r="H56" s="25"/>
      <c r="I56" s="26">
        <f>SUM(F56:H56)</f>
        <v>82307.467999999993</v>
      </c>
      <c r="J56" s="25" t="s">
        <v>84</v>
      </c>
      <c r="K56" s="25"/>
    </row>
    <row r="57" spans="1:11" ht="16.8" x14ac:dyDescent="0.3">
      <c r="A57" s="109"/>
      <c r="B57" s="63"/>
      <c r="C57" s="30" t="s">
        <v>10</v>
      </c>
      <c r="D57" s="34"/>
      <c r="E57" s="34"/>
      <c r="F57" s="32">
        <f t="shared" ref="F57" si="7">SUM(F56)</f>
        <v>82307.467999999993</v>
      </c>
      <c r="G57" s="32">
        <v>48300</v>
      </c>
      <c r="H57" s="32">
        <f t="shared" ref="G57:I59" si="8">SUM(H56)</f>
        <v>0</v>
      </c>
      <c r="I57" s="32">
        <f t="shared" si="8"/>
        <v>82307.467999999993</v>
      </c>
      <c r="J57" s="81"/>
      <c r="K57" s="32">
        <f t="shared" ref="K57" si="9">SUM(K56)</f>
        <v>0</v>
      </c>
    </row>
    <row r="58" spans="1:11" ht="285.60000000000002" x14ac:dyDescent="0.3">
      <c r="A58" s="108" t="s">
        <v>70</v>
      </c>
      <c r="B58" s="94" t="s">
        <v>85</v>
      </c>
      <c r="C58" s="40" t="s">
        <v>141</v>
      </c>
      <c r="D58" s="24" t="s">
        <v>17</v>
      </c>
      <c r="E58" s="15" t="s">
        <v>114</v>
      </c>
      <c r="F58" s="25">
        <v>0</v>
      </c>
      <c r="G58" s="25"/>
      <c r="H58" s="25"/>
      <c r="I58" s="26">
        <f>SUM(F58:H58)</f>
        <v>0</v>
      </c>
      <c r="J58" s="52" t="s">
        <v>86</v>
      </c>
      <c r="K58" s="25">
        <v>0</v>
      </c>
    </row>
    <row r="59" spans="1:11" ht="18" customHeight="1" x14ac:dyDescent="0.3">
      <c r="A59" s="109"/>
      <c r="B59" s="114"/>
      <c r="C59" s="30" t="s">
        <v>10</v>
      </c>
      <c r="D59" s="34"/>
      <c r="E59" s="34"/>
      <c r="F59" s="32">
        <f t="shared" ref="F59" si="10">SUM(F58)</f>
        <v>0</v>
      </c>
      <c r="G59" s="32">
        <f t="shared" si="8"/>
        <v>0</v>
      </c>
      <c r="H59" s="32">
        <f t="shared" si="8"/>
        <v>0</v>
      </c>
      <c r="I59" s="32">
        <f t="shared" si="8"/>
        <v>0</v>
      </c>
      <c r="J59" s="81"/>
      <c r="K59" s="32">
        <f t="shared" ref="K59" si="11">SUM(K58)</f>
        <v>0</v>
      </c>
    </row>
    <row r="60" spans="1:11" ht="78" x14ac:dyDescent="0.3">
      <c r="A60" s="27" t="s">
        <v>74</v>
      </c>
      <c r="B60" s="94" t="s">
        <v>87</v>
      </c>
      <c r="C60" s="40" t="s">
        <v>142</v>
      </c>
      <c r="D60" s="24" t="s">
        <v>17</v>
      </c>
      <c r="E60" s="15" t="s">
        <v>114</v>
      </c>
      <c r="F60" s="25">
        <v>7112.7969999999996</v>
      </c>
      <c r="G60" s="25"/>
      <c r="H60" s="25"/>
      <c r="I60" s="26">
        <f t="shared" ref="I60:I81" si="12">SUM(F60:H60)</f>
        <v>7112.7969999999996</v>
      </c>
      <c r="J60" s="94" t="s">
        <v>88</v>
      </c>
      <c r="K60" s="25">
        <f>3983.699872297+585.463</f>
        <v>4569.1628722969999</v>
      </c>
    </row>
    <row r="61" spans="1:11" ht="78" x14ac:dyDescent="0.3">
      <c r="A61" s="23"/>
      <c r="B61" s="95"/>
      <c r="C61" s="40" t="s">
        <v>143</v>
      </c>
      <c r="D61" s="24" t="s">
        <v>17</v>
      </c>
      <c r="E61" s="15" t="s">
        <v>114</v>
      </c>
      <c r="F61" s="25">
        <v>3204.8789999999999</v>
      </c>
      <c r="G61" s="25"/>
      <c r="H61" s="25"/>
      <c r="I61" s="26">
        <f t="shared" si="12"/>
        <v>3204.8789999999999</v>
      </c>
      <c r="J61" s="95"/>
      <c r="K61" s="25">
        <v>1554.002635845</v>
      </c>
    </row>
    <row r="62" spans="1:11" ht="235.2" x14ac:dyDescent="0.3">
      <c r="A62" s="23"/>
      <c r="B62" s="95"/>
      <c r="C62" s="40" t="s">
        <v>144</v>
      </c>
      <c r="D62" s="24" t="s">
        <v>93</v>
      </c>
      <c r="E62" s="15" t="s">
        <v>114</v>
      </c>
      <c r="F62" s="25">
        <v>13117.53</v>
      </c>
      <c r="G62" s="25"/>
      <c r="H62" s="25"/>
      <c r="I62" s="26">
        <f t="shared" si="12"/>
        <v>13117.53</v>
      </c>
      <c r="J62" s="95"/>
      <c r="K62" s="25">
        <v>14270.089</v>
      </c>
    </row>
    <row r="63" spans="1:11" ht="78" x14ac:dyDescent="0.3">
      <c r="A63" s="23"/>
      <c r="B63" s="33"/>
      <c r="C63" s="40" t="s">
        <v>145</v>
      </c>
      <c r="D63" s="24" t="s">
        <v>159</v>
      </c>
      <c r="E63" s="15" t="s">
        <v>114</v>
      </c>
      <c r="F63" s="25">
        <v>405.03</v>
      </c>
      <c r="G63" s="25"/>
      <c r="H63" s="25"/>
      <c r="I63" s="26">
        <f t="shared" si="12"/>
        <v>405.03</v>
      </c>
      <c r="J63" s="95"/>
      <c r="K63" s="25">
        <v>2386.8684148139996</v>
      </c>
    </row>
    <row r="64" spans="1:11" ht="84" x14ac:dyDescent="0.3">
      <c r="A64" s="23"/>
      <c r="B64" s="65"/>
      <c r="C64" s="40" t="s">
        <v>146</v>
      </c>
      <c r="D64" s="24" t="s">
        <v>159</v>
      </c>
      <c r="E64" s="15" t="s">
        <v>114</v>
      </c>
      <c r="F64" s="25">
        <v>188.76499999999999</v>
      </c>
      <c r="G64" s="25"/>
      <c r="H64" s="25"/>
      <c r="I64" s="26">
        <f t="shared" si="12"/>
        <v>188.76499999999999</v>
      </c>
      <c r="J64" s="95"/>
      <c r="K64" s="25">
        <v>464.04056789999999</v>
      </c>
    </row>
    <row r="65" spans="1:11" ht="78" x14ac:dyDescent="0.3">
      <c r="A65" s="23"/>
      <c r="B65" s="65"/>
      <c r="C65" s="40" t="s">
        <v>147</v>
      </c>
      <c r="D65" s="24" t="s">
        <v>159</v>
      </c>
      <c r="E65" s="15" t="s">
        <v>114</v>
      </c>
      <c r="F65" s="25">
        <v>498.77699999999999</v>
      </c>
      <c r="G65" s="25"/>
      <c r="H65" s="25"/>
      <c r="I65" s="26">
        <f t="shared" si="12"/>
        <v>498.77699999999999</v>
      </c>
      <c r="J65" s="95"/>
      <c r="K65" s="25">
        <v>1216.7325189629998</v>
      </c>
    </row>
    <row r="66" spans="1:11" ht="78" x14ac:dyDescent="0.3">
      <c r="A66" s="23"/>
      <c r="B66" s="65"/>
      <c r="C66" s="40" t="s">
        <v>148</v>
      </c>
      <c r="D66" s="24" t="s">
        <v>159</v>
      </c>
      <c r="E66" s="15" t="s">
        <v>114</v>
      </c>
      <c r="F66" s="25">
        <v>1493.163</v>
      </c>
      <c r="G66" s="25"/>
      <c r="H66" s="25"/>
      <c r="I66" s="26">
        <f t="shared" si="12"/>
        <v>1493.163</v>
      </c>
      <c r="J66" s="95"/>
      <c r="K66" s="25">
        <v>5112.183207572999</v>
      </c>
    </row>
    <row r="67" spans="1:11" ht="117.6" x14ac:dyDescent="0.3">
      <c r="A67" s="23"/>
      <c r="B67" s="65"/>
      <c r="C67" s="82" t="s">
        <v>149</v>
      </c>
      <c r="D67" s="24" t="s">
        <v>160</v>
      </c>
      <c r="E67" s="15" t="s">
        <v>114</v>
      </c>
      <c r="F67" s="25">
        <v>219.291</v>
      </c>
      <c r="G67" s="25"/>
      <c r="H67" s="25"/>
      <c r="I67" s="26">
        <f t="shared" si="12"/>
        <v>219.291</v>
      </c>
      <c r="J67" s="95"/>
      <c r="K67" s="25">
        <v>137.517</v>
      </c>
    </row>
    <row r="68" spans="1:11" ht="100.8" x14ac:dyDescent="0.3">
      <c r="A68" s="23"/>
      <c r="B68" s="65"/>
      <c r="C68" s="82" t="s">
        <v>150</v>
      </c>
      <c r="D68" s="24" t="s">
        <v>89</v>
      </c>
      <c r="E68" s="15" t="s">
        <v>114</v>
      </c>
      <c r="F68" s="25">
        <v>6206.3959999999997</v>
      </c>
      <c r="G68" s="25"/>
      <c r="H68" s="25"/>
      <c r="I68" s="26">
        <f t="shared" si="12"/>
        <v>6206.3959999999997</v>
      </c>
      <c r="J68" s="95"/>
      <c r="K68" s="25">
        <v>1697.0519999999999</v>
      </c>
    </row>
    <row r="69" spans="1:11" ht="134.4" x14ac:dyDescent="0.3">
      <c r="A69" s="23"/>
      <c r="B69" s="65"/>
      <c r="C69" s="40" t="s">
        <v>151</v>
      </c>
      <c r="D69" s="24" t="s">
        <v>90</v>
      </c>
      <c r="E69" s="15" t="s">
        <v>114</v>
      </c>
      <c r="F69" s="25">
        <v>290.39</v>
      </c>
      <c r="G69" s="25"/>
      <c r="H69" s="25"/>
      <c r="I69" s="26">
        <f t="shared" si="12"/>
        <v>290.39</v>
      </c>
      <c r="J69" s="110"/>
      <c r="K69" s="25">
        <v>400</v>
      </c>
    </row>
    <row r="70" spans="1:11" ht="100.8" x14ac:dyDescent="0.3">
      <c r="A70" s="23"/>
      <c r="B70" s="65"/>
      <c r="C70" s="40" t="s">
        <v>152</v>
      </c>
      <c r="D70" s="24" t="s">
        <v>89</v>
      </c>
      <c r="E70" s="15" t="s">
        <v>114</v>
      </c>
      <c r="F70" s="25">
        <v>85.465000000000003</v>
      </c>
      <c r="G70" s="25"/>
      <c r="H70" s="25"/>
      <c r="I70" s="26">
        <f>SUM(F70:H70)</f>
        <v>85.465000000000003</v>
      </c>
      <c r="J70" s="62"/>
      <c r="K70" s="25">
        <v>140.76300000000001</v>
      </c>
    </row>
    <row r="71" spans="1:11" ht="16.8" x14ac:dyDescent="0.3">
      <c r="A71" s="29"/>
      <c r="B71" s="63"/>
      <c r="C71" s="30" t="s">
        <v>10</v>
      </c>
      <c r="D71" s="34"/>
      <c r="E71" s="34"/>
      <c r="F71" s="32">
        <f>SUM(F60:F70)</f>
        <v>32822.482999999993</v>
      </c>
      <c r="G71" s="32">
        <f>SUM(G60:G70)</f>
        <v>0</v>
      </c>
      <c r="H71" s="32">
        <f>SUM(H60:H70)</f>
        <v>0</v>
      </c>
      <c r="I71" s="32">
        <f>SUM(I60:I70)</f>
        <v>32822.482999999993</v>
      </c>
      <c r="J71" s="64"/>
      <c r="K71" s="26">
        <f>SUM(K60:K70)</f>
        <v>31948.411217391993</v>
      </c>
    </row>
    <row r="72" spans="1:11" ht="151.19999999999999" x14ac:dyDescent="0.3">
      <c r="A72" s="27" t="s">
        <v>75</v>
      </c>
      <c r="B72" s="62" t="s">
        <v>91</v>
      </c>
      <c r="C72" s="82" t="s">
        <v>153</v>
      </c>
      <c r="D72" s="24" t="s">
        <v>17</v>
      </c>
      <c r="E72" s="15" t="s">
        <v>114</v>
      </c>
      <c r="F72" s="25">
        <v>0</v>
      </c>
      <c r="G72" s="25"/>
      <c r="H72" s="25"/>
      <c r="I72" s="26">
        <f t="shared" si="12"/>
        <v>0</v>
      </c>
      <c r="J72" s="41" t="s">
        <v>104</v>
      </c>
      <c r="K72" s="25">
        <v>0</v>
      </c>
    </row>
    <row r="73" spans="1:11" ht="16.8" x14ac:dyDescent="0.3">
      <c r="A73" s="29"/>
      <c r="B73" s="63"/>
      <c r="C73" s="30" t="s">
        <v>10</v>
      </c>
      <c r="D73" s="34"/>
      <c r="E73" s="34"/>
      <c r="F73" s="32">
        <f>SUM(F72:F72)</f>
        <v>0</v>
      </c>
      <c r="G73" s="32">
        <f>SUM(G72:G72)</f>
        <v>0</v>
      </c>
      <c r="H73" s="32">
        <f>SUM(H72:H72)</f>
        <v>0</v>
      </c>
      <c r="I73" s="32">
        <f>SUM(I72:I72)</f>
        <v>0</v>
      </c>
      <c r="J73" s="81"/>
      <c r="K73" s="26">
        <f>SUM(K72:K72)</f>
        <v>0</v>
      </c>
    </row>
    <row r="74" spans="1:11" ht="151.19999999999999" x14ac:dyDescent="0.3">
      <c r="A74" s="108" t="s">
        <v>78</v>
      </c>
      <c r="B74" s="63" t="s">
        <v>92</v>
      </c>
      <c r="C74" s="82" t="s">
        <v>154</v>
      </c>
      <c r="D74" s="83" t="s">
        <v>93</v>
      </c>
      <c r="E74" s="15" t="s">
        <v>114</v>
      </c>
      <c r="F74" s="25">
        <v>0</v>
      </c>
      <c r="G74" s="25"/>
      <c r="H74" s="25"/>
      <c r="I74" s="26">
        <f t="shared" si="12"/>
        <v>0</v>
      </c>
      <c r="J74" s="52" t="s">
        <v>94</v>
      </c>
      <c r="K74" s="25">
        <v>0</v>
      </c>
    </row>
    <row r="75" spans="1:11" ht="16.8" x14ac:dyDescent="0.3">
      <c r="A75" s="109"/>
      <c r="B75" s="63"/>
      <c r="C75" s="30" t="s">
        <v>10</v>
      </c>
      <c r="D75" s="34"/>
      <c r="E75" s="34"/>
      <c r="F75" s="32">
        <f t="shared" ref="F75" si="13">SUM(F74)</f>
        <v>0</v>
      </c>
      <c r="G75" s="32">
        <f t="shared" ref="G75:I75" si="14">SUM(G74)</f>
        <v>0</v>
      </c>
      <c r="H75" s="32">
        <f t="shared" si="14"/>
        <v>0</v>
      </c>
      <c r="I75" s="32">
        <f t="shared" si="14"/>
        <v>0</v>
      </c>
      <c r="J75" s="81"/>
      <c r="K75" s="26">
        <f t="shared" ref="K75" si="15">SUM(K74)</f>
        <v>0</v>
      </c>
    </row>
    <row r="76" spans="1:11" ht="78" x14ac:dyDescent="0.3">
      <c r="A76" s="108" t="s">
        <v>79</v>
      </c>
      <c r="B76" s="94" t="s">
        <v>95</v>
      </c>
      <c r="C76" s="28" t="s">
        <v>155</v>
      </c>
      <c r="D76" s="24" t="s">
        <v>81</v>
      </c>
      <c r="E76" s="15" t="s">
        <v>114</v>
      </c>
      <c r="F76" s="25">
        <v>10274.467000000001</v>
      </c>
      <c r="G76" s="25"/>
      <c r="H76" s="25"/>
      <c r="I76" s="26">
        <f>SUM(F76:H76)</f>
        <v>10274.467000000001</v>
      </c>
      <c r="J76" s="62" t="s">
        <v>96</v>
      </c>
      <c r="K76" s="25">
        <v>10274.467000000001</v>
      </c>
    </row>
    <row r="77" spans="1:11" ht="78" x14ac:dyDescent="0.3">
      <c r="A77" s="111"/>
      <c r="B77" s="95"/>
      <c r="C77" s="28" t="s">
        <v>156</v>
      </c>
      <c r="D77" s="24" t="s">
        <v>17</v>
      </c>
      <c r="E77" s="15" t="s">
        <v>114</v>
      </c>
      <c r="F77" s="25"/>
      <c r="G77" s="25"/>
      <c r="H77" s="25"/>
      <c r="I77" s="26">
        <f>SUM(F77:H77)</f>
        <v>0</v>
      </c>
      <c r="J77" s="63"/>
      <c r="K77" s="25"/>
    </row>
    <row r="78" spans="1:11" ht="16.8" x14ac:dyDescent="0.3">
      <c r="A78" s="109"/>
      <c r="B78" s="110"/>
      <c r="C78" s="30" t="s">
        <v>10</v>
      </c>
      <c r="D78" s="34"/>
      <c r="E78" s="34"/>
      <c r="F78" s="32">
        <f>SUM(F76:F77)</f>
        <v>10274.467000000001</v>
      </c>
      <c r="G78" s="32">
        <f t="shared" ref="G78:H78" si="16">SUM(G76:G77)</f>
        <v>0</v>
      </c>
      <c r="H78" s="32">
        <f t="shared" si="16"/>
        <v>0</v>
      </c>
      <c r="I78" s="32">
        <f>SUM(F78:H78)</f>
        <v>10274.467000000001</v>
      </c>
      <c r="J78" s="81"/>
      <c r="K78" s="26">
        <f>SUM(K76:K77)</f>
        <v>10274.467000000001</v>
      </c>
    </row>
    <row r="79" spans="1:11" ht="100.8" x14ac:dyDescent="0.3">
      <c r="A79" s="108" t="s">
        <v>80</v>
      </c>
      <c r="B79" s="94" t="s">
        <v>97</v>
      </c>
      <c r="C79" s="28" t="s">
        <v>157</v>
      </c>
      <c r="D79" s="24" t="s">
        <v>81</v>
      </c>
      <c r="E79" s="15" t="s">
        <v>114</v>
      </c>
      <c r="F79" s="25">
        <v>1000</v>
      </c>
      <c r="G79" s="25"/>
      <c r="H79" s="25"/>
      <c r="I79" s="26">
        <f t="shared" si="12"/>
        <v>1000</v>
      </c>
      <c r="J79" s="52" t="s">
        <v>98</v>
      </c>
      <c r="K79" s="25">
        <v>1000</v>
      </c>
    </row>
    <row r="80" spans="1:11" ht="16.8" x14ac:dyDescent="0.3">
      <c r="A80" s="109"/>
      <c r="B80" s="110"/>
      <c r="C80" s="30" t="s">
        <v>10</v>
      </c>
      <c r="D80" s="34"/>
      <c r="E80" s="34"/>
      <c r="F80" s="32">
        <f>F79</f>
        <v>1000</v>
      </c>
      <c r="G80" s="32">
        <f>G79</f>
        <v>0</v>
      </c>
      <c r="H80" s="32">
        <f>H79</f>
        <v>0</v>
      </c>
      <c r="I80" s="32">
        <f>SUM(F80:H80)</f>
        <v>1000</v>
      </c>
      <c r="J80" s="81"/>
      <c r="K80" s="26">
        <f>K79</f>
        <v>1000</v>
      </c>
    </row>
    <row r="81" spans="1:11" ht="173.25" customHeight="1" x14ac:dyDescent="0.3">
      <c r="A81" s="108" t="s">
        <v>82</v>
      </c>
      <c r="B81" s="94" t="s">
        <v>99</v>
      </c>
      <c r="C81" s="28" t="s">
        <v>158</v>
      </c>
      <c r="D81" s="24" t="s">
        <v>100</v>
      </c>
      <c r="E81" s="15" t="s">
        <v>114</v>
      </c>
      <c r="F81" s="25"/>
      <c r="G81" s="25"/>
      <c r="H81" s="25"/>
      <c r="I81" s="26">
        <f t="shared" si="12"/>
        <v>0</v>
      </c>
      <c r="J81" s="52" t="s">
        <v>101</v>
      </c>
      <c r="K81" s="25"/>
    </row>
    <row r="82" spans="1:11" ht="16.8" x14ac:dyDescent="0.3">
      <c r="A82" s="111"/>
      <c r="B82" s="127"/>
      <c r="C82" s="30" t="s">
        <v>10</v>
      </c>
      <c r="D82" s="34"/>
      <c r="E82" s="34"/>
      <c r="F82" s="32">
        <f>F81</f>
        <v>0</v>
      </c>
      <c r="G82" s="32">
        <f>G81</f>
        <v>0</v>
      </c>
      <c r="H82" s="32">
        <f>H81</f>
        <v>0</v>
      </c>
      <c r="I82" s="32">
        <f>SUM(F82:H82)</f>
        <v>0</v>
      </c>
      <c r="J82" s="81"/>
      <c r="K82" s="26">
        <f>K81</f>
        <v>0</v>
      </c>
    </row>
    <row r="83" spans="1:11" s="11" customFormat="1" ht="33.6" x14ac:dyDescent="0.3">
      <c r="A83" s="117"/>
      <c r="B83" s="119"/>
      <c r="C83" s="121" t="s">
        <v>102</v>
      </c>
      <c r="D83" s="121"/>
      <c r="E83" s="34" t="s">
        <v>28</v>
      </c>
      <c r="F83" s="32">
        <f>F19+F21</f>
        <v>0</v>
      </c>
      <c r="G83" s="32">
        <f t="shared" ref="G83:H83" si="17">G19+G21</f>
        <v>0</v>
      </c>
      <c r="H83" s="32">
        <f t="shared" si="17"/>
        <v>0</v>
      </c>
      <c r="I83" s="32">
        <f>SUM(F83:H83)</f>
        <v>0</v>
      </c>
      <c r="J83" s="42"/>
      <c r="K83" s="32">
        <f>K21+K19</f>
        <v>0</v>
      </c>
    </row>
    <row r="84" spans="1:11" s="11" customFormat="1" ht="16.8" x14ac:dyDescent="0.3">
      <c r="A84" s="117"/>
      <c r="B84" s="119"/>
      <c r="C84" s="122"/>
      <c r="D84" s="122"/>
      <c r="E84" s="34" t="s">
        <v>15</v>
      </c>
      <c r="F84" s="32">
        <f>F13+F17+F24+F28+F31+F33+F40+F42+F46+F48+F53+F55+F57+F59+F71+F73+F75+F78+F80+F82</f>
        <v>805409.76199999999</v>
      </c>
      <c r="G84" s="32">
        <f>G13+G17+G24+G28+G31+G33+G40+G42+G46+G48+G53+G55+G57+G59+G71+G73+G75+G78+G80+G82</f>
        <v>48300</v>
      </c>
      <c r="H84" s="32">
        <f t="shared" ref="H84" si="18">H13+H17+H24+H28+H31+H33+H40+H42+H46+H48+H53+H55+H57+H59+H71+H73+H75+H78+H80+H82</f>
        <v>0</v>
      </c>
      <c r="I84" s="32">
        <f>SUM(F84:H84)</f>
        <v>853709.76199999999</v>
      </c>
      <c r="J84" s="42"/>
      <c r="K84" s="32" t="e">
        <f>K13+K17+K24+#REF!+#REF!+K28+#REF!+K31+K33+K40+K42+K46+K48+K53+#REF!+K55+#REF!+#REF!+#REF!+#REF!+K57+K59+K71+#REF!+K73+K75+K78+K80+K82-K21-K19</f>
        <v>#REF!</v>
      </c>
    </row>
    <row r="85" spans="1:11" ht="16.8" x14ac:dyDescent="0.3">
      <c r="A85" s="118"/>
      <c r="B85" s="120"/>
      <c r="C85" s="123"/>
      <c r="D85" s="123"/>
      <c r="E85" s="31" t="s">
        <v>103</v>
      </c>
      <c r="F85" s="32">
        <f>F83+F84</f>
        <v>805409.76199999999</v>
      </c>
      <c r="G85" s="32">
        <f t="shared" ref="G85:H85" si="19">G83+G84</f>
        <v>48300</v>
      </c>
      <c r="H85" s="32">
        <f t="shared" si="19"/>
        <v>0</v>
      </c>
      <c r="I85" s="32">
        <f>SUM(F85:H85)</f>
        <v>853709.76199999999</v>
      </c>
      <c r="J85" s="42"/>
      <c r="K85" s="32" t="e">
        <f>K83+K84</f>
        <v>#REF!</v>
      </c>
    </row>
    <row r="86" spans="1:11" ht="34.5" customHeight="1" x14ac:dyDescent="0.4">
      <c r="A86" s="115" t="s">
        <v>106</v>
      </c>
      <c r="B86" s="115"/>
      <c r="C86" s="115"/>
      <c r="D86" s="115"/>
      <c r="E86" s="115"/>
      <c r="F86" s="58"/>
      <c r="G86" s="58"/>
      <c r="H86" s="58"/>
      <c r="I86" s="59"/>
      <c r="J86" s="60" t="s">
        <v>107</v>
      </c>
      <c r="K86" s="58"/>
    </row>
    <row r="87" spans="1:11" x14ac:dyDescent="0.3">
      <c r="F87" s="43">
        <f>SUM(F12:F12,F14:F16,F18:F23,F25:F27,F29:F30,F32:F32,F34:F39,F41,F43:F45,F47,F49:F52,,F54:F54,F56,F58,F60:F70,F72:F72,F74,F76:F77,F79,F81)</f>
        <v>805409.76199999976</v>
      </c>
      <c r="G87" s="43">
        <f t="shared" ref="G87:I87" si="20">SUM(G12:G12,G14:G16,G18:G23,G25:G27,G29:G30,G32:G32,G34:G39,G41,G43:G45,G47,G49:G52,,G54:G54,G56,G58,G60:G70,G72:G72,G74,G76:G77,G79,G81)</f>
        <v>0</v>
      </c>
      <c r="H87" s="43">
        <f t="shared" si="20"/>
        <v>0</v>
      </c>
      <c r="I87" s="43">
        <f t="shared" si="20"/>
        <v>805409.76199999976</v>
      </c>
      <c r="K87" s="43" t="e">
        <f>SUM(K12:K12,K14:K16,K18:K23,#REF!,#REF!,K25:K27,#REF!,K29:K30,K32:K32,K34:K39,K41,K43:K45,K47,K49:K52,#REF!,K54:K54,#REF!,#REF!,#REF!,#REF!,K56,K58,K60:K70,#REF!,K72:K72,K74,K76,K79,K81)</f>
        <v>#REF!</v>
      </c>
    </row>
    <row r="88" spans="1:11" x14ac:dyDescent="0.3">
      <c r="F88" s="43">
        <f>F12+F14+F15+F16+F18+F19+F20+F21+F22+F23+F25+F26+F27+F29+F30+F32+F34+F35+F36+F37+F38+F39+F41+F43+F44+F45+F47+F49+F50+F51+F52+F54+F56+F58+F60+F61+F62+F63+F64+F65+F66+F67+F68+F69+F70+F72+F74+F76+F77+F79+F81</f>
        <v>805409.76199999976</v>
      </c>
      <c r="G88" s="43">
        <f t="shared" ref="G88:I88" si="21">G12+G14+G15+G16+G18+G19+G20+G21+G22+G23+G25+G26+G27+G29+G30+G32+G34+G35+G36+G37+G38+G39+G41+G43+G44+G45+G47+G49+G50+G51+G52+G54+G56+G58+G60+G61+G62+G63+G64+G65+G66+G67+G68+G69+G70+G72+G74+G76+G77+G79+G81</f>
        <v>0</v>
      </c>
      <c r="H88" s="43">
        <f t="shared" si="21"/>
        <v>0</v>
      </c>
      <c r="I88" s="43">
        <f t="shared" si="21"/>
        <v>805409.76199999976</v>
      </c>
      <c r="K88" s="43" t="e">
        <f>K13+K17+K24+#REF!+#REF!+K28+#REF!+K31+K33+K40+K42+K46+K48+#REF!+K55+#REF!+#REF!+#REF!+#REF!+K57+K59+K71+#REF!+K73+K75+K78+K80+K53+K82</f>
        <v>#REF!</v>
      </c>
    </row>
    <row r="89" spans="1:11" x14ac:dyDescent="0.3">
      <c r="F89" s="45">
        <f>F88-F87</f>
        <v>0</v>
      </c>
      <c r="G89" s="46">
        <f t="shared" ref="G89:I89" si="22">G88-G87</f>
        <v>0</v>
      </c>
      <c r="H89" s="45">
        <f t="shared" si="22"/>
        <v>0</v>
      </c>
      <c r="I89" s="45">
        <f t="shared" si="22"/>
        <v>0</v>
      </c>
      <c r="K89" s="45" t="e">
        <f>K88-K87</f>
        <v>#REF!</v>
      </c>
    </row>
    <row r="90" spans="1:11" x14ac:dyDescent="0.3">
      <c r="F90" s="43">
        <f>F88-F85</f>
        <v>0</v>
      </c>
      <c r="G90" s="43">
        <f t="shared" ref="G90:I90" si="23">G88-G85</f>
        <v>-48300</v>
      </c>
      <c r="H90" s="43">
        <f t="shared" si="23"/>
        <v>0</v>
      </c>
      <c r="I90" s="43">
        <f t="shared" si="23"/>
        <v>-48300.000000000233</v>
      </c>
      <c r="K90" s="43" t="e">
        <f>K88-K85</f>
        <v>#REF!</v>
      </c>
    </row>
    <row r="92" spans="1:11" s="4" customFormat="1" x14ac:dyDescent="0.3">
      <c r="A92" s="1"/>
      <c r="B92" s="2"/>
      <c r="C92" s="47"/>
      <c r="F92" s="5"/>
      <c r="G92" s="6"/>
      <c r="H92" s="5"/>
      <c r="I92" s="48"/>
      <c r="J92" s="44"/>
      <c r="K92" s="5"/>
    </row>
  </sheetData>
  <mergeCells count="54">
    <mergeCell ref="A86:E86"/>
    <mergeCell ref="A79:A80"/>
    <mergeCell ref="B79:B80"/>
    <mergeCell ref="A81:A82"/>
    <mergeCell ref="B81:B82"/>
    <mergeCell ref="A83:A85"/>
    <mergeCell ref="B83:B85"/>
    <mergeCell ref="J60:J65"/>
    <mergeCell ref="J66:J69"/>
    <mergeCell ref="A74:A75"/>
    <mergeCell ref="C83:C85"/>
    <mergeCell ref="D83:D85"/>
    <mergeCell ref="A76:A78"/>
    <mergeCell ref="B76:B78"/>
    <mergeCell ref="B60:B62"/>
    <mergeCell ref="A58:A59"/>
    <mergeCell ref="B58:B59"/>
    <mergeCell ref="A49:A53"/>
    <mergeCell ref="B49:B50"/>
    <mergeCell ref="B51:B53"/>
    <mergeCell ref="A56:A57"/>
    <mergeCell ref="J51:J52"/>
    <mergeCell ref="A41:A42"/>
    <mergeCell ref="B41:B42"/>
    <mergeCell ref="A45:A46"/>
    <mergeCell ref="A47:A48"/>
    <mergeCell ref="B47:B48"/>
    <mergeCell ref="A32:A33"/>
    <mergeCell ref="B32:B33"/>
    <mergeCell ref="A37:A40"/>
    <mergeCell ref="B37:B39"/>
    <mergeCell ref="A25:A28"/>
    <mergeCell ref="B16:B17"/>
    <mergeCell ref="B18:B22"/>
    <mergeCell ref="C18:C19"/>
    <mergeCell ref="D18:D19"/>
    <mergeCell ref="J18:J23"/>
    <mergeCell ref="C20:C21"/>
    <mergeCell ref="D20:D21"/>
    <mergeCell ref="A6:J6"/>
    <mergeCell ref="A7:J7"/>
    <mergeCell ref="A8:J8"/>
    <mergeCell ref="A9:A10"/>
    <mergeCell ref="B9:B10"/>
    <mergeCell ref="C9:C10"/>
    <mergeCell ref="D9:D10"/>
    <mergeCell ref="E9:E10"/>
    <mergeCell ref="F9:I9"/>
    <mergeCell ref="J9:J10"/>
    <mergeCell ref="H1:J1"/>
    <mergeCell ref="H2:J2"/>
    <mergeCell ref="H3:J3"/>
    <mergeCell ref="H4:J4"/>
    <mergeCell ref="A5:J5"/>
  </mergeCells>
  <printOptions horizontalCentered="1"/>
  <pageMargins left="0.39370078740157483" right="0.39370078740157483" top="0.98425196850393704" bottom="0.39370078740157483" header="0" footer="0.15748031496062992"/>
  <pageSetup paperSize="9" scale="71" fitToHeight="0" orientation="landscape" verticalDpi="300" r:id="rId1"/>
  <headerFooter differentFirst="1">
    <oddHeader>&amp;C&amp;"Times New Roman,обычный"&amp;14&amp;P</oddHeader>
  </headerFooter>
  <rowBreaks count="3" manualBreakCount="3">
    <brk id="19" max="9" man="1"/>
    <brk id="32" max="9" man="1"/>
    <brk id="7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</vt:i4>
      </vt:variant>
    </vt:vector>
  </HeadingPairs>
  <TitlesOfParts>
    <vt:vector size="8" baseType="lpstr">
      <vt:lpstr>проєкт 2022 (01.12.21)</vt:lpstr>
      <vt:lpstr>проєкт 2022</vt:lpstr>
      <vt:lpstr>'проєкт 2022'!_GoBack</vt:lpstr>
      <vt:lpstr>'проєкт 2022 (01.12.21)'!_GoBack</vt:lpstr>
      <vt:lpstr>'проєкт 2022'!Заголовки_для_печати</vt:lpstr>
      <vt:lpstr>'проєкт 2022 (01.12.21)'!Заголовки_для_печати</vt:lpstr>
      <vt:lpstr>'проєкт 2022'!Область_печати</vt:lpstr>
      <vt:lpstr>'проєкт 2022 (01.12.21)'!Область_печати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2021-12-02T11:30:43Z</cp:lastPrinted>
  <dcterms:created xsi:type="dcterms:W3CDTF">2021-06-08T05:40:49Z</dcterms:created>
  <dcterms:modified xsi:type="dcterms:W3CDTF">2021-12-08T08:11:05Z</dcterms:modified>
</cp:coreProperties>
</file>