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65521" windowWidth="10455" windowHeight="8145" activeTab="0"/>
  </bookViews>
  <sheets>
    <sheet name="І квартал 2021" sheetId="1" r:id="rId1"/>
    <sheet name="Лист2" sheetId="2" r:id="rId2"/>
    <sheet name="Лист3" sheetId="3" r:id="rId3"/>
  </sheets>
  <definedNames>
    <definedName name="_xlnm.Print_Titles" localSheetId="0">'І квартал 2021'!$9:$14</definedName>
    <definedName name="_xlnm.Print_Area" localSheetId="0">'І квартал 2021'!$A$1:$T$290</definedName>
  </definedNames>
  <calcPr fullCalcOnLoad="1"/>
</workbook>
</file>

<file path=xl/sharedStrings.xml><?xml version="1.0" encoding="utf-8"?>
<sst xmlns="http://schemas.openxmlformats.org/spreadsheetml/2006/main" count="353" uniqueCount="342">
  <si>
    <t>Власні надходження бюджетних установ</t>
  </si>
  <si>
    <t>Загальний фонд</t>
  </si>
  <si>
    <t>Процент</t>
  </si>
  <si>
    <t>плану</t>
  </si>
  <si>
    <t>Інші надходження</t>
  </si>
  <si>
    <t>Податок на прибуток підприємств</t>
  </si>
  <si>
    <t>Від органів державного управління</t>
  </si>
  <si>
    <t xml:space="preserve">План на </t>
  </si>
  <si>
    <t>по бюджету</t>
  </si>
  <si>
    <t>План на               I квартал 2006 року по бюджету</t>
  </si>
  <si>
    <t>Спеціальний фонд</t>
  </si>
  <si>
    <t>ВСЬОГО ДОХОДІВ</t>
  </si>
  <si>
    <t>РАЗОМ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</si>
  <si>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</si>
  <si>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</si>
  <si>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</si>
  <si>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</si>
  <si>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Доходи від власності та підприємницької діяльності</t>
  </si>
  <si>
    <t>Інші неподаткові надходження</t>
  </si>
  <si>
    <t>Надходження від продажу основного капіталу</t>
  </si>
  <si>
    <t>ЗВІТ</t>
  </si>
  <si>
    <t>КОД</t>
  </si>
  <si>
    <t>ДОХОДИ</t>
  </si>
  <si>
    <t xml:space="preserve">План на                    9 місяців 2010 року </t>
  </si>
  <si>
    <t xml:space="preserve">% виконання плану                              за 9 місяців 2010 року </t>
  </si>
  <si>
    <t>Єдиний податок з юридичних осіб</t>
  </si>
  <si>
    <t>Єдиний податок з фізичних осіб</t>
  </si>
  <si>
    <t>Інші податки та збори</t>
  </si>
  <si>
    <t>Екологічний податок</t>
  </si>
  <si>
    <t>Доходи від операцій з капіталом</t>
  </si>
  <si>
    <t>РАЗОМ ДОХОДІВ (без міжбюджетних трансфертів)</t>
  </si>
  <si>
    <t>План на 9 місяців 2011 року</t>
  </si>
  <si>
    <t>% виконання плану на 9 місяців 2011 року з урахуванням змін</t>
  </si>
  <si>
    <t xml:space="preserve"> </t>
  </si>
  <si>
    <t xml:space="preserve">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</si>
  <si>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</si>
  <si>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</si>
  <si>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</si>
  <si>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</si>
  <si>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Офіційні трансферти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</si>
  <si>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</si>
  <si>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</si>
  <si>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</si>
  <si>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</si>
  <si>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 </t>
  </si>
  <si>
    <t>Внутрішні податки на товари та послуги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</si>
  <si>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</si>
  <si>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</si>
  <si>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</si>
  <si>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Податок на майно</t>
  </si>
  <si>
    <t>Транспортний податок з фізичних осіб</t>
  </si>
  <si>
    <t>Транспортний податок з юридичних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</si>
  <si>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</si>
  <si>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</si>
  <si>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</si>
  <si>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Єдиний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</si>
  <si>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</si>
  <si>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</t>
  </si>
  <si>
    <t>Адмінісмтративні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</si>
  <si>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</si>
  <si>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</si>
  <si>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</si>
  <si>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</si>
  <si>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</si>
  <si>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</si>
  <si>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 xml:space="preserve">Адміністративний збір за державну реєстрацію речових прав на нерухоме майно та їх обтяжень 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</si>
  <si>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</si>
  <si>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</si>
  <si>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 xml:space="preserve">Державне мито  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</si>
  <si>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</si>
  <si>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</si>
  <si>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</si>
  <si>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</si>
  <si>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</si>
  <si>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Надходження коштів від Державного фонду дорогоцінних металів і дорогоцінного каміння  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</si>
  <si>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</si>
  <si>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</si>
  <si>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</si>
  <si>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</si>
  <si>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</si>
  <si>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</si>
  <si>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</si>
  <si>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</si>
  <si>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</si>
  <si>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1000</t>
  </si>
  <si>
    <t>Надання дошкільної освiти</t>
  </si>
  <si>
    <t>1010</t>
  </si>
  <si>
    <t>Забезпечення діяльності інших закладів у сфері освіти</t>
  </si>
  <si>
    <t>Інші програми та заходи у сфері освіти</t>
  </si>
  <si>
    <t>Багатопрофільна стаціонарна медична допомога населенню</t>
  </si>
  <si>
    <t>2010</t>
  </si>
  <si>
    <t>2080</t>
  </si>
  <si>
    <t>2100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</si>
  <si>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</si>
  <si>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</si>
  <si>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Централізовані заходи з лікування хворих на цукровий та нецукровий діабет</t>
  </si>
  <si>
    <t>2144</t>
  </si>
  <si>
    <t>Відшкодування вартості лікарських засобів для лікування окремих захворювань</t>
  </si>
  <si>
    <t>2146</t>
  </si>
  <si>
    <t>2151</t>
  </si>
  <si>
    <t>2152</t>
  </si>
  <si>
    <t>3000</t>
  </si>
  <si>
    <t>Надання інших пільг окремим категоріям громадян відповідно до законодавства</t>
  </si>
  <si>
    <t>3031</t>
  </si>
  <si>
    <t>Надання пільг окремим категоріям громадян з оплати послуг зв'язку</t>
  </si>
  <si>
    <t>3032</t>
  </si>
  <si>
    <t>Компенсаційні виплати на пільговий проїзд автомобільним транспортом окремим категоріям громадян</t>
  </si>
  <si>
    <t>3033</t>
  </si>
  <si>
    <t>Компенсаційні виплати за пільговий проїзд окремих категорій громадян на залізничному транспорті</t>
  </si>
  <si>
    <t>3035</t>
  </si>
  <si>
    <t>3036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</si>
  <si>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</si>
  <si>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</si>
  <si>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3111</t>
  </si>
  <si>
    <t>3112</t>
  </si>
  <si>
    <t>3121</t>
  </si>
  <si>
    <t>3123</t>
  </si>
  <si>
    <t>Здійснення заходів та реалізація проектів на виконання Державної цільової соціальної програми `Молодь України`</t>
  </si>
  <si>
    <t>3131</t>
  </si>
  <si>
    <t>Інші заходи та заклади молодіжної політики</t>
  </si>
  <si>
    <t>3133</t>
  </si>
  <si>
    <t>3140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</si>
  <si>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</si>
  <si>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</si>
  <si>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</si>
  <si>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3180</t>
  </si>
  <si>
    <t>3192</t>
  </si>
  <si>
    <t>3210</t>
  </si>
  <si>
    <t>Забезпечення діяльності  інших закладів у сфері соціального захисту і  соціального забезпечення</t>
  </si>
  <si>
    <t>3241</t>
  </si>
  <si>
    <t>Інші заходи у сфері соціального захисту і соціального забезпечення</t>
  </si>
  <si>
    <t>3242</t>
  </si>
  <si>
    <t>Культура i мистецтво</t>
  </si>
  <si>
    <t>4000</t>
  </si>
  <si>
    <t>Фінансова підтримка театрів</t>
  </si>
  <si>
    <t>4010</t>
  </si>
  <si>
    <t>4030</t>
  </si>
  <si>
    <t>4040</t>
  </si>
  <si>
    <t>Фінансова підтримка кінематографії</t>
  </si>
  <si>
    <t>4070</t>
  </si>
  <si>
    <t>Інші заходи в галузі культури і мистецтва</t>
  </si>
  <si>
    <t>4082</t>
  </si>
  <si>
    <t>5000</t>
  </si>
  <si>
    <t>5021</t>
  </si>
  <si>
    <t>Проведення навчально-тренувальних зборів і змагань та заходів зі спорту осіб з інвалідністю</t>
  </si>
  <si>
    <t>5022</t>
  </si>
  <si>
    <t>Утримання та навчально-тренувальна робота комунальних дитячо-юнацьких спортивних шкіл</t>
  </si>
  <si>
    <t>5031</t>
  </si>
  <si>
    <t>Фінансова підтримка дитячо-юнацьких спортивних шкіл фізкультурно-спортивних товариств</t>
  </si>
  <si>
    <t>5032</t>
  </si>
  <si>
    <t>5041</t>
  </si>
  <si>
    <t>5061</t>
  </si>
  <si>
    <t>5062</t>
  </si>
  <si>
    <t>Разом по соціально-культурній сфері та соціальному захисту населення</t>
  </si>
  <si>
    <t>6000</t>
  </si>
  <si>
    <t>Інша діяльність, пов'язана з експлуатацією об`єктів житлово-комунального господарства</t>
  </si>
  <si>
    <t>6017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</si>
  <si>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</si>
  <si>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</si>
  <si>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Організація благоустрою населених пунктів</t>
  </si>
  <si>
    <t>6030</t>
  </si>
  <si>
    <t>6082</t>
  </si>
  <si>
    <t>6086</t>
  </si>
  <si>
    <t>6090</t>
  </si>
  <si>
    <t>Економічна діяльність</t>
  </si>
  <si>
    <t>7000</t>
  </si>
  <si>
    <t>Здійснення заходів із землеустрою</t>
  </si>
  <si>
    <t>7130</t>
  </si>
  <si>
    <t>Будівництво об`єктів житлово-комунального господарства</t>
  </si>
  <si>
    <t>7310</t>
  </si>
  <si>
    <t>7321</t>
  </si>
  <si>
    <t>7322</t>
  </si>
  <si>
    <t>7323</t>
  </si>
  <si>
    <t>Будівництво установ та закладів культури</t>
  </si>
  <si>
    <t>7324</t>
  </si>
  <si>
    <t>7325</t>
  </si>
  <si>
    <t>7330</t>
  </si>
  <si>
    <t>7340</t>
  </si>
  <si>
    <t>Розроблення схем планування та забудови територій (містобудівної документації)</t>
  </si>
  <si>
    <t>7350</t>
  </si>
  <si>
    <t>Виконання інвестиційних проектів за рахунок субвенцій з інших бюджетів</t>
  </si>
  <si>
    <t>7413</t>
  </si>
  <si>
    <t>7426</t>
  </si>
  <si>
    <t>7450</t>
  </si>
  <si>
    <t>7461</t>
  </si>
  <si>
    <t>Утримання та розвиток автомобільних доріг та дорожньої інфраструктури за рахунок трансфертів з інших місцевих бюджетів</t>
  </si>
  <si>
    <t>7463</t>
  </si>
  <si>
    <t>Інши заходи у сфері звʼязку, телекомунікації та інформатики</t>
  </si>
  <si>
    <t>7530</t>
  </si>
  <si>
    <t>7610</t>
  </si>
  <si>
    <t>7622</t>
  </si>
  <si>
    <t>7640</t>
  </si>
  <si>
    <t>Проведення експертної грошової оцінки земельної ділянки чи права на неї</t>
  </si>
  <si>
    <t>7650</t>
  </si>
  <si>
    <t>7660</t>
  </si>
  <si>
    <t>7670</t>
  </si>
  <si>
    <t xml:space="preserve">Членські внески до асоціацій органів місцевого самоврядування </t>
  </si>
  <si>
    <t>7680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</si>
  <si>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</si>
  <si>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7691</t>
  </si>
  <si>
    <t>7693</t>
  </si>
  <si>
    <t>8000</t>
  </si>
  <si>
    <t>Інша діяльність у сфері екології та охорони природних ресурсів</t>
  </si>
  <si>
    <t>8330</t>
  </si>
  <si>
    <t>8340</t>
  </si>
  <si>
    <t>8410</t>
  </si>
  <si>
    <t>Обслуговування місцевого боргу</t>
  </si>
  <si>
    <t>8600</t>
  </si>
  <si>
    <t>Резервний фонд</t>
  </si>
  <si>
    <t>8700</t>
  </si>
  <si>
    <t>Міжбюджетні трансферти</t>
  </si>
  <si>
    <t>9000</t>
  </si>
  <si>
    <t>9770</t>
  </si>
  <si>
    <t>9800</t>
  </si>
  <si>
    <t>ВСЬОГО ВИДАТКІВ</t>
  </si>
  <si>
    <t>Інші дотації з місцевого бюджету</t>
  </si>
  <si>
    <t>9150</t>
  </si>
  <si>
    <t>Субвенція з місцевого бюджету на здіцснення заходів щодо соціально-економічного розвитку окремих територій за рахунок відповідної субвенції з державного бюджету</t>
  </si>
  <si>
    <t>9510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</si>
  <si>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</si>
  <si>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Утримання та фінансова підтримка спортивних споруд</t>
  </si>
  <si>
    <t>Утримання центрів фізичної культури і спорту осіб з інвалідністю і реабілітаційних шкіл</t>
  </si>
  <si>
    <t>Підтримка спорту вищих досягнень та організацій, які здійснюють фізкультурно-спортивну діяльність в регіоні</t>
  </si>
  <si>
    <t>Реалізація проектів в рамках Надзвичайної кредитної програми для відновлення України</t>
  </si>
  <si>
    <t>Інші заходи у сфері автотранспорту</t>
  </si>
  <si>
    <t>Інші заходи у сфері електротранспорту</t>
  </si>
  <si>
    <t>Інша діяльність у сфері транспорту</t>
  </si>
  <si>
    <t>Утримання та розвиток автомобільних доріг та дорожньої інфраструктури за рахунок коштів місцевого бюджету</t>
  </si>
  <si>
    <t>Компенсаційні виплати на пільговий проїзд електротранспортом окремим категоріям громадян</t>
  </si>
  <si>
    <t>Стоматологічна допомога населенню</t>
  </si>
  <si>
    <t>Організація та проведення громадських робіт</t>
  </si>
  <si>
    <t>Забезпечення діяльності бібліотек</t>
  </si>
  <si>
    <t>Забезпечення діяльності музеїв i виставок</t>
  </si>
  <si>
    <t>Будівництво освітніх установ та закладів</t>
  </si>
  <si>
    <t>Інша діяльність щодо забезпечення житлом громадян</t>
  </si>
  <si>
    <t>Інша діяльність у сфері житлово-комунального господарства</t>
  </si>
  <si>
    <t>Придбання житла для окремих категорій населення відповідно до законодавства</t>
  </si>
  <si>
    <t>Будівництво споруд, установ та закладів фізичної культури і спорту</t>
  </si>
  <si>
    <t>Сприяння розвитку малого та середнього підприємництва</t>
  </si>
  <si>
    <t>Реалізація програм і заходів в галузі туризму та курортів</t>
  </si>
  <si>
    <t>Заходи з енергозбереження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</si>
  <si>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</si>
  <si>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Внески до статутного капіталу суб`єктів господарювання</t>
  </si>
  <si>
    <t>Інші заходи, пов`язані з економічною діяльністю</t>
  </si>
  <si>
    <t>Природоохоронні заходи за рахунок цільових фондів</t>
  </si>
  <si>
    <t>Фінансова підтримка засобів масової інформації</t>
  </si>
  <si>
    <t>Будівництво медичних установ та закладів</t>
  </si>
  <si>
    <t>Будівництво установ та закладів соціальної сфери</t>
  </si>
  <si>
    <t>Заходи державної політики з питань сім`ї</t>
  </si>
  <si>
    <t>Заходи державної політики з питань дітей та їх соціального захисту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</si>
  <si>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</si>
  <si>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тис.грн</t>
  </si>
  <si>
    <t>Збір за забруднення навколишнього природного середовища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</si>
  <si>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</si>
  <si>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 xml:space="preserve">                Додаток </t>
  </si>
  <si>
    <t>Рентна плата за спеціальне використання лісових ресурсів</t>
  </si>
  <si>
    <t>Рентна плата за 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</si>
  <si>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0100</t>
  </si>
  <si>
    <t>0150</t>
  </si>
  <si>
    <t>0180</t>
  </si>
  <si>
    <t>Інша діяльність у сфері державного управління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</si>
  <si>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</si>
  <si>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</si>
  <si>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0170</t>
  </si>
  <si>
    <t>Підвищення кваліфікації депутатів місцевих рад та посадових осіб місцевого самоврядування</t>
  </si>
  <si>
    <t>Пільгове медичне обслуговування осіб, які постраждали внаслідок Чорнобильської катастрофи</t>
  </si>
  <si>
    <t>ВСЬОГО ВИТРАТ:</t>
  </si>
  <si>
    <t>ВИДАТКИ</t>
  </si>
  <si>
    <t>ФІНАНСУВАННЯ</t>
  </si>
  <si>
    <t>Показники міського бюджету згідно з бюджетною класифікацією</t>
  </si>
  <si>
    <r>
      <t>Акцизний податок з реалізації суб</t>
    </r>
    <r>
      <rPr>
        <b/>
        <sz val="18"/>
        <rFont val="Arial Cyr"/>
        <family val="0"/>
      </rPr>
      <t>’</t>
    </r>
    <r>
      <rPr>
        <b/>
        <sz val="18"/>
        <rFont val="Times New Roman"/>
        <family val="1"/>
      </rPr>
      <t>єктами господарювання роздрібної торгівлі підакцизних товарів </t>
    </r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</si>
  <si>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житлової нерухомості </t>
    </r>
  </si>
  <si>
    <r>
      <t>Податок на нерухоме майно, відмінне від земельної ділянки, сплачений фізичними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житлової нерухомості </t>
    </r>
  </si>
  <si>
    <r>
      <t>Податок на нерухоме майно, відмінне від земельної ділянки, сплачений фізичними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нежитлової нерухомості </t>
    </r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</si>
  <si>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нежитлової нерухомості </t>
    </r>
  </si>
  <si>
    <r>
      <t>Надходження від скидів забруднюючих речовин безпосередньо у водні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єкти </t>
    </r>
  </si>
  <si>
    <r>
      <t>Надходження від розміщення відходів у спеціально відведених для цього місцях чи на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єктах, крім розміщення окремих видів відходів як вторинної сировини </t>
    </r>
  </si>
  <si>
    <r>
      <t>Частина чистого прибутку (доходу) державних або комунальних унітарних підприємств та їх об</t>
    </r>
    <r>
      <rPr>
        <b/>
        <sz val="18"/>
        <rFont val="Arial Cyr"/>
        <family val="0"/>
      </rPr>
      <t>’</t>
    </r>
    <r>
      <rPr>
        <b/>
        <sz val="18"/>
        <rFont val="Times New Roman"/>
        <family val="1"/>
      </rPr>
      <t>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  </r>
  </si>
  <si>
    <r>
      <t>Частина чистого прибутку (доходу) комунальних унітарних підприємств та їх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єднань, що вилучається до відповідного місцевого бюджету</t>
    </r>
  </si>
  <si>
    <r>
  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язаних з такою державною реєстрацією</t>
    </r>
  </si>
  <si>
    <r>
      <t>Державне мито, пов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 xml:space="preserve">язане з видачею та оформленням закордонних паспортів (посвідок) та паспортів громадян України  </t>
    </r>
  </si>
  <si>
    <r>
  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 xml:space="preserve">язку з тимчасовим невикористанням земельних ділянок </t>
    </r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</si>
  <si>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 з державного бюджету</t>
  </si>
  <si>
    <t>Проведення місцевих виборів та референдумів,забезпечення діяльності виборчої комісії Автономної Республіки Крим</t>
  </si>
  <si>
    <t>0190</t>
  </si>
  <si>
    <t xml:space="preserve">Проведення місцевих виборів </t>
  </si>
  <si>
    <t>0191</t>
  </si>
  <si>
    <t>Виконання інвестиційних проєктів в рамках здійснення заходів щодо соціально-економічного розвитку окремих територій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</si>
  <si>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</si>
  <si>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</si>
  <si>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 xml:space="preserve">Амбулаторно-поліклінічна допомога населенню, крім первинної медичної допомоги </t>
  </si>
  <si>
    <t xml:space="preserve"> про виконання міського  бюджету по доходах і витратах за  І квартал 2021 року</t>
  </si>
  <si>
    <t>Виконано за                                                                              І квартал 2021 року</t>
  </si>
  <si>
    <t>План на 2021 рік урахуванням змін</t>
  </si>
  <si>
    <t>План на І квартал  2021 року з урахуванням змін</t>
  </si>
  <si>
    <t xml:space="preserve">% виконання плану                               на 2021 рік </t>
  </si>
  <si>
    <t>План на 2021 рік з урахуванням змін</t>
  </si>
  <si>
    <t>% виконання плану                               за І квартал 2021 року з урахуванням змін</t>
  </si>
  <si>
    <t>План на 2021 рік                                     з урахуванням змін</t>
  </si>
  <si>
    <t>% виконання плану                     на 2021 рік з урахуванням змін</t>
  </si>
  <si>
    <t>% виконання плану                               на 2021 рік з урахуванням змін</t>
  </si>
  <si>
    <t xml:space="preserve">Збір за провадження торговельної діяльностів (роздрібна, оптова, валютними цінностями, ресторанне господарство, із придбання торгового патенту), що справлявся до 1 січня 2015 року </t>
  </si>
  <si>
    <t>Збір за провадження деяких видів підприємницької діяльності,  що справлявся                                                         до 1 січня 2015 року</t>
  </si>
  <si>
    <t>Єдиний податок з сільськогосподарських товаровиробників, у яких частка сільськогосподарського товаровиробництва за поперердній податковий (звітний) рік дорівнює або перевищує 75 відсотків</t>
  </si>
  <si>
    <t>Концесійні платежі</t>
  </si>
  <si>
    <t>Інші збори за забруднення навколишнього природного середовища до Фонду охорони навколишнього природного середовища</t>
  </si>
  <si>
    <t xml:space="preserve">Рентна плата за користування надрами загальнодержавного значення </t>
  </si>
  <si>
    <t>Рентна плата за користування надрами для видобування  інших корисних копалин загальнодержавного значення </t>
  </si>
  <si>
    <t>Місцеві податки та збори, що сплачуються (перераховуються) згідно з Податковиим кодексом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</si>
  <si>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</si>
  <si>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Концесійні платежі щодо об'єктів комунальної власності (крім тих, які мають цільові спрямування  згідно з законом)</t>
  </si>
  <si>
    <r>
      <t>Державне управління</t>
    </r>
    <r>
      <rPr>
        <sz val="18"/>
        <rFont val="Times New Roman"/>
        <family val="1"/>
      </rPr>
      <t>, у тому числі</t>
    </r>
  </si>
  <si>
    <t>Керівництво і управління у відповідній сфері у містах (місті Києві), селищах, селах, територіальних громадах</t>
  </si>
  <si>
    <t>Надання загальної середньої освіти закладами загальної середньої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</si>
  <si>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</si>
  <si>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</si>
  <si>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</si>
  <si>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</si>
  <si>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r>
      <t>Освіта</t>
    </r>
    <r>
      <rPr>
        <sz val="18"/>
        <rFont val="Times New Roman"/>
        <family val="1"/>
      </rPr>
      <t>, у тому числі</t>
    </r>
  </si>
  <si>
    <r>
      <t xml:space="preserve">Охорона здоров’я, </t>
    </r>
    <r>
      <rPr>
        <sz val="18"/>
        <rFont val="Times New Roman"/>
        <family val="1"/>
      </rPr>
      <t>у тому числі</t>
    </r>
    <r>
      <rPr>
        <b/>
        <sz val="18"/>
        <rFont val="Times New Roman"/>
        <family val="1"/>
      </rPr>
      <t xml:space="preserve"> </t>
    </r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</si>
  <si>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</si>
  <si>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програми та заходи у сфері охорони здоров'я</t>
  </si>
  <si>
    <t>Забезпечення діяльності інших закладів у сфері охорони здоров'я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</si>
  <si>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</si>
  <si>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Утримання та забезпечення діяльності центрів соціальних служб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</si>
  <si>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</si>
  <si>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r>
      <t xml:space="preserve">Соціальний захист та соціальне забезпечення, </t>
    </r>
    <r>
      <rPr>
        <sz val="18"/>
        <rFont val="Times New Roman"/>
        <family val="1"/>
      </rPr>
      <t>у тому числі</t>
    </r>
  </si>
  <si>
    <t>Забезпечення діяльності палаців і будинків культури, клубів, центрів дозвілля та інших клубних закладів</t>
  </si>
  <si>
    <t>Будівництво мультифункціональних майданчиків для занять ігровими видами спорту</t>
  </si>
  <si>
    <t>Забезпечення діяльності місцевих центрів фізичного здоров`я населення "Спорт для всіх" та проведення фізкультурно-масових заходів серед населення регіону</t>
  </si>
  <si>
    <r>
      <t>Фізична культура і спорт</t>
    </r>
    <r>
      <rPr>
        <sz val="18"/>
        <rFont val="Times New Roman"/>
        <family val="1"/>
      </rPr>
      <t>, у тому числі</t>
    </r>
  </si>
  <si>
    <r>
      <t xml:space="preserve">Житлово-комунальне господарство, </t>
    </r>
    <r>
      <rPr>
        <sz val="18"/>
        <rFont val="Times New Roman"/>
        <family val="1"/>
      </rPr>
      <t>у</t>
    </r>
    <r>
      <rPr>
        <b/>
        <sz val="18"/>
        <rFont val="Times New Roman"/>
        <family val="1"/>
      </rPr>
      <t xml:space="preserve"> </t>
    </r>
    <r>
      <rPr>
        <sz val="18"/>
        <rFont val="Times New Roman"/>
        <family val="1"/>
      </rPr>
      <t>тому числі</t>
    </r>
  </si>
  <si>
    <r>
      <t>І</t>
    </r>
    <r>
      <rPr>
        <b/>
        <sz val="18"/>
        <rFont val="Times New Roman"/>
        <family val="1"/>
      </rPr>
      <t>нша діяльність</t>
    </r>
  </si>
  <si>
    <t>Субвенція з місцевого бюджету державному бюджету на виконання програм соціально-економічного розвитку регіонів</t>
  </si>
  <si>
    <t>Будівництво інших об`єктів комунальної власності</t>
  </si>
  <si>
    <t>Проектування, реставрація та охорона пам'яток архітектури</t>
  </si>
  <si>
    <t xml:space="preserve">Середньострокові зобов'язання (внутрішні) - погашення місцевого боргу по кредиту від акціонерного товариства «Державний ощадний банк України» </t>
  </si>
  <si>
    <t xml:space="preserve">Середньострокові зобов'язанна (зовнішні) - погашення місцевого боргу по кредиту від міжнародної фінансової організації Північної екологічної фінансової корпорації (НЕФКО) </t>
  </si>
  <si>
    <t>Секретар міської ради</t>
  </si>
  <si>
    <t>Наталія КТІТАРОВА</t>
  </si>
  <si>
    <t xml:space="preserve">                до рішення міської ради</t>
  </si>
  <si>
    <t xml:space="preserve">                від  _____________ №_______________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</si>
</sst>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0"/>
    <numFmt numFmtId="190" formatCode="0.0000"/>
    <numFmt numFmtId="191" formatCode="0.000"/>
    <numFmt numFmtId="192" formatCode="0.0000000"/>
    <numFmt numFmtId="193" formatCode="0.00000000"/>
    <numFmt numFmtId="194" formatCode="0.000000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#,##0.0&quot;р.&quot;"/>
  </numFmts>
  <fonts count="75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sz val="20"/>
      <name val="Times New Roman"/>
      <family val="1"/>
    </font>
    <font>
      <sz val="30"/>
      <name val="Arial Cyr"/>
      <family val="2"/>
    </font>
    <font>
      <sz val="20"/>
      <name val="Arial Cyr"/>
      <family val="2"/>
    </font>
    <font>
      <b/>
      <sz val="34"/>
      <name val="Times New Roman"/>
      <family val="1"/>
    </font>
    <font>
      <sz val="34"/>
      <name val="Times New Roman"/>
      <family val="1"/>
    </font>
    <font>
      <sz val="34"/>
      <name val="Arial Cyr"/>
      <family val="2"/>
    </font>
    <font>
      <b/>
      <sz val="34"/>
      <name val="Arial Cyr"/>
      <family val="2"/>
    </font>
    <font>
      <sz val="60"/>
      <name val="Times New Roman"/>
      <family val="1"/>
    </font>
    <font>
      <sz val="36"/>
      <name val="Times New Roman"/>
      <family val="1"/>
    </font>
    <font>
      <sz val="36"/>
      <name val="Arial Cyr"/>
      <family val="2"/>
    </font>
    <font>
      <b/>
      <sz val="45"/>
      <name val="Times New Roman"/>
      <family val="1"/>
    </font>
    <font>
      <sz val="45"/>
      <name val="Arial Cyr"/>
      <family val="2"/>
    </font>
    <font>
      <sz val="70"/>
      <name val="Times New Roman"/>
      <family val="1"/>
    </font>
    <font>
      <sz val="70"/>
      <name val="Arial Cyr"/>
      <family val="2"/>
    </font>
    <font>
      <sz val="4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48"/>
      <name val="Arial Cyr"/>
      <family val="2"/>
    </font>
    <font>
      <sz val="14"/>
      <name val="Times New Roman"/>
      <family val="1"/>
    </font>
    <font>
      <sz val="14"/>
      <name val="Arial Cyr"/>
      <family val="2"/>
    </font>
    <font>
      <b/>
      <sz val="26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6"/>
      <name val="Arial Cyr"/>
      <family val="2"/>
    </font>
    <font>
      <sz val="8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sz val="18"/>
      <name val="Rockwell Condensed"/>
      <family val="1"/>
    </font>
    <font>
      <b/>
      <i/>
      <sz val="20"/>
      <name val="Times New Roman"/>
      <family val="1"/>
    </font>
    <font>
      <b/>
      <sz val="14"/>
      <name val="Times New Roman"/>
      <family val="1"/>
    </font>
    <font>
      <sz val="24"/>
      <name val="Arial Cyr"/>
      <family val="2"/>
    </font>
    <font>
      <b/>
      <sz val="28"/>
      <name val="Times New Roman"/>
      <family val="1"/>
    </font>
    <font>
      <b/>
      <sz val="28"/>
      <name val="Arial Cyr"/>
      <family val="2"/>
    </font>
    <font>
      <sz val="28.5"/>
      <name val="Times New Roman"/>
      <family val="1"/>
    </font>
    <font>
      <i/>
      <sz val="20"/>
      <name val="Times New Roman"/>
      <family val="1"/>
    </font>
    <font>
      <b/>
      <sz val="20"/>
      <name val="Arial Cyr"/>
      <family val="2"/>
    </font>
    <font>
      <sz val="2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188" fontId="0" fillId="0" borderId="0" xfId="0" applyNumberFormat="1" applyFont="1" applyFill="1" applyAlignment="1">
      <alignment horizontal="center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188" fontId="20" fillId="0" borderId="0" xfId="0" applyNumberFormat="1" applyFont="1" applyFill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Fill="1" applyAlignment="1">
      <alignment/>
    </xf>
    <xf numFmtId="188" fontId="21" fillId="0" borderId="0" xfId="0" applyNumberFormat="1" applyFont="1" applyFill="1" applyAlignment="1">
      <alignment horizontal="left"/>
    </xf>
    <xf numFmtId="188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188" fontId="22" fillId="0" borderId="0" xfId="0" applyNumberFormat="1" applyFont="1" applyFill="1" applyAlignment="1">
      <alignment horizontal="center"/>
    </xf>
    <xf numFmtId="200" fontId="33" fillId="0" borderId="0" xfId="0" applyNumberFormat="1" applyFont="1" applyBorder="1" applyAlignment="1">
      <alignment horizontal="center" vertical="center" wrapText="1"/>
    </xf>
    <xf numFmtId="200" fontId="33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6" fillId="0" borderId="0" xfId="0" applyFont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Alignment="1">
      <alignment horizontal="center"/>
    </xf>
    <xf numFmtId="0" fontId="33" fillId="0" borderId="0" xfId="0" applyFont="1" applyBorder="1" applyAlignment="1">
      <alignment vertical="center" wrapText="1"/>
    </xf>
    <xf numFmtId="188" fontId="33" fillId="0" borderId="0" xfId="0" applyNumberFormat="1" applyFont="1" applyBorder="1" applyAlignment="1">
      <alignment horizontal="center" vertical="center" wrapText="1"/>
    </xf>
    <xf numFmtId="200" fontId="24" fillId="33" borderId="10" xfId="0" applyNumberFormat="1" applyFont="1" applyFill="1" applyBorder="1" applyAlignment="1">
      <alignment horizontal="center" vertical="center" wrapText="1"/>
    </xf>
    <xf numFmtId="200" fontId="27" fillId="33" borderId="0" xfId="0" applyNumberFormat="1" applyFont="1" applyFill="1" applyBorder="1" applyAlignment="1">
      <alignment/>
    </xf>
    <xf numFmtId="200" fontId="22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188" fontId="3" fillId="33" borderId="11" xfId="0" applyNumberFormat="1" applyFont="1" applyFill="1" applyBorder="1" applyAlignment="1">
      <alignment horizontal="center" vertical="center" wrapText="1"/>
    </xf>
    <xf numFmtId="200" fontId="3" fillId="33" borderId="10" xfId="0" applyNumberFormat="1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21" fillId="33" borderId="0" xfId="0" applyFont="1" applyFill="1" applyAlignment="1">
      <alignment horizontal="center" vertical="center" wrapText="1"/>
    </xf>
    <xf numFmtId="188" fontId="21" fillId="33" borderId="0" xfId="0" applyNumberFormat="1" applyFont="1" applyFill="1" applyAlignment="1">
      <alignment horizontal="center" vertical="center" wrapText="1"/>
    </xf>
    <xf numFmtId="0" fontId="25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25" fillId="33" borderId="10" xfId="0" applyFont="1" applyFill="1" applyBorder="1" applyAlignment="1">
      <alignment horizontal="center" textRotation="90"/>
    </xf>
    <xf numFmtId="0" fontId="11" fillId="33" borderId="0" xfId="0" applyFont="1" applyFill="1" applyBorder="1" applyAlignment="1">
      <alignment horizontal="center"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26" fillId="33" borderId="10" xfId="0" applyFont="1" applyFill="1" applyBorder="1" applyAlignment="1">
      <alignment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200" fontId="24" fillId="33" borderId="10" xfId="0" applyNumberFormat="1" applyFont="1" applyFill="1" applyBorder="1" applyAlignment="1" applyProtection="1">
      <alignment horizontal="center" vertical="center" wrapText="1"/>
      <protection locked="0"/>
    </xf>
    <xf numFmtId="188" fontId="6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26" fillId="33" borderId="10" xfId="0" applyFont="1" applyFill="1" applyBorder="1" applyAlignment="1">
      <alignment vertical="center" wrapText="1"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200" fontId="24" fillId="33" borderId="10" xfId="0" applyNumberFormat="1" applyFont="1" applyFill="1" applyBorder="1" applyAlignment="1" applyProtection="1">
      <alignment horizontal="center" vertical="center" wrapText="1"/>
      <protection locked="0"/>
    </xf>
    <xf numFmtId="188" fontId="6" fillId="33" borderId="0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 applyProtection="1">
      <alignment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20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0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 applyProtection="1">
      <alignment vertical="center" wrapText="1"/>
      <protection locked="0"/>
    </xf>
    <xf numFmtId="200" fontId="5" fillId="33" borderId="10" xfId="0" applyNumberFormat="1" applyFont="1" applyFill="1" applyBorder="1" applyAlignment="1">
      <alignment horizontal="center" vertical="center"/>
    </xf>
    <xf numFmtId="200" fontId="24" fillId="33" borderId="10" xfId="0" applyNumberFormat="1" applyFont="1" applyFill="1" applyBorder="1" applyAlignment="1">
      <alignment horizontal="center" vertical="center"/>
    </xf>
    <xf numFmtId="188" fontId="6" fillId="33" borderId="0" xfId="0" applyNumberFormat="1" applyFont="1" applyFill="1" applyBorder="1" applyAlignment="1">
      <alignment horizontal="center" vertical="center"/>
    </xf>
    <xf numFmtId="200" fontId="5" fillId="33" borderId="10" xfId="0" applyNumberFormat="1" applyFont="1" applyFill="1" applyBorder="1" applyAlignment="1">
      <alignment/>
    </xf>
    <xf numFmtId="4" fontId="24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24" fillId="33" borderId="10" xfId="0" applyNumberFormat="1" applyFont="1" applyFill="1" applyBorder="1" applyAlignment="1" applyProtection="1">
      <alignment horizontal="center" vertical="center" wrapText="1"/>
      <protection locked="0"/>
    </xf>
    <xf numFmtId="188" fontId="24" fillId="33" borderId="10" xfId="0" applyNumberFormat="1" applyFont="1" applyFill="1" applyBorder="1" applyAlignment="1" applyProtection="1">
      <alignment horizontal="center" vertical="center" wrapText="1"/>
      <protection locked="0"/>
    </xf>
    <xf numFmtId="188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24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10" xfId="0" applyNumberFormat="1" applyFont="1" applyFill="1" applyBorder="1" applyAlignment="1">
      <alignment horizontal="center" vertical="center"/>
    </xf>
    <xf numFmtId="191" fontId="24" fillId="33" borderId="10" xfId="0" applyNumberFormat="1" applyFont="1" applyFill="1" applyBorder="1" applyAlignment="1" applyProtection="1">
      <alignment horizontal="center" vertical="center" wrapText="1"/>
      <protection locked="0"/>
    </xf>
    <xf numFmtId="200" fontId="24" fillId="33" borderId="10" xfId="0" applyNumberFormat="1" applyFont="1" applyFill="1" applyBorder="1" applyAlignment="1" applyProtection="1">
      <alignment horizontal="center" vertical="center" wrapText="1"/>
      <protection/>
    </xf>
    <xf numFmtId="200" fontId="3" fillId="33" borderId="10" xfId="0" applyNumberFormat="1" applyFont="1" applyFill="1" applyBorder="1" applyAlignment="1" applyProtection="1">
      <alignment horizontal="center" vertical="center" wrapText="1"/>
      <protection/>
    </xf>
    <xf numFmtId="200" fontId="3" fillId="33" borderId="10" xfId="0" applyNumberFormat="1" applyFont="1" applyFill="1" applyBorder="1" applyAlignment="1" applyProtection="1">
      <alignment horizontal="center" vertical="center" wrapText="1"/>
      <protection/>
    </xf>
    <xf numFmtId="200" fontId="38" fillId="33" borderId="10" xfId="0" applyNumberFormat="1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200" fontId="3" fillId="33" borderId="10" xfId="0" applyNumberFormat="1" applyFont="1" applyFill="1" applyBorder="1" applyAlignment="1">
      <alignment horizontal="center" vertical="center" wrapText="1"/>
    </xf>
    <xf numFmtId="200" fontId="24" fillId="33" borderId="10" xfId="0" applyNumberFormat="1" applyFont="1" applyFill="1" applyBorder="1" applyAlignment="1">
      <alignment horizontal="center" vertical="center" wrapText="1"/>
    </xf>
    <xf numFmtId="200" fontId="39" fillId="33" borderId="10" xfId="0" applyNumberFormat="1" applyFont="1" applyFill="1" applyBorder="1" applyAlignment="1">
      <alignment/>
    </xf>
    <xf numFmtId="200" fontId="24" fillId="33" borderId="10" xfId="0" applyNumberFormat="1" applyFont="1" applyFill="1" applyBorder="1" applyAlignment="1">
      <alignment horizontal="center" vertical="center"/>
    </xf>
    <xf numFmtId="200" fontId="24" fillId="33" borderId="10" xfId="0" applyNumberFormat="1" applyFont="1" applyFill="1" applyBorder="1" applyAlignment="1" applyProtection="1">
      <alignment horizontal="center" vertical="center" wrapText="1"/>
      <protection/>
    </xf>
    <xf numFmtId="200" fontId="32" fillId="33" borderId="10" xfId="0" applyNumberFormat="1" applyFont="1" applyFill="1" applyBorder="1" applyAlignment="1">
      <alignment horizontal="center" vertical="center"/>
    </xf>
    <xf numFmtId="0" fontId="26" fillId="33" borderId="10" xfId="0" applyFont="1" applyFill="1" applyBorder="1" applyAlignment="1" applyProtection="1">
      <alignment horizontal="justify" vertical="center" wrapText="1"/>
      <protection locked="0"/>
    </xf>
    <xf numFmtId="200" fontId="24" fillId="33" borderId="10" xfId="0" applyNumberFormat="1" applyFont="1" applyFill="1" applyBorder="1" applyAlignment="1" applyProtection="1">
      <alignment horizontal="center" vertical="center"/>
      <protection locked="0"/>
    </xf>
    <xf numFmtId="200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25" fillId="33" borderId="10" xfId="0" applyFont="1" applyFill="1" applyBorder="1" applyAlignment="1" applyProtection="1">
      <alignment horizontal="justify" vertical="center" wrapText="1"/>
      <protection locked="0"/>
    </xf>
    <xf numFmtId="0" fontId="25" fillId="33" borderId="10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>
      <alignment horizontal="center"/>
    </xf>
    <xf numFmtId="200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5" fillId="33" borderId="0" xfId="0" applyFont="1" applyFill="1" applyAlignment="1">
      <alignment vertical="center" wrapText="1"/>
    </xf>
    <xf numFmtId="0" fontId="1" fillId="33" borderId="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200" fontId="3" fillId="33" borderId="10" xfId="0" applyNumberFormat="1" applyFont="1" applyFill="1" applyBorder="1" applyAlignment="1">
      <alignment vertical="center" wrapText="1"/>
    </xf>
    <xf numFmtId="200" fontId="3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center" vertical="center" wrapText="1"/>
    </xf>
    <xf numFmtId="200" fontId="24" fillId="33" borderId="0" xfId="0" applyNumberFormat="1" applyFont="1" applyFill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200" fontId="24" fillId="33" borderId="10" xfId="0" applyNumberFormat="1" applyFont="1" applyFill="1" applyBorder="1" applyAlignment="1">
      <alignment vertical="center"/>
    </xf>
    <xf numFmtId="200" fontId="24" fillId="33" borderId="11" xfId="0" applyNumberFormat="1" applyFont="1" applyFill="1" applyBorder="1" applyAlignment="1">
      <alignment horizontal="center" vertical="center"/>
    </xf>
    <xf numFmtId="200" fontId="0" fillId="33" borderId="0" xfId="0" applyNumberFormat="1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6" fillId="33" borderId="10" xfId="0" applyFont="1" applyFill="1" applyBorder="1" applyAlignment="1">
      <alignment vertical="center" wrapText="1"/>
    </xf>
    <xf numFmtId="49" fontId="2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88" fontId="24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left" vertical="center" wrapText="1"/>
    </xf>
    <xf numFmtId="188" fontId="3" fillId="33" borderId="11" xfId="0" applyNumberFormat="1" applyFont="1" applyFill="1" applyBorder="1" applyAlignment="1">
      <alignment horizontal="center" vertical="center" wrapText="1"/>
    </xf>
    <xf numFmtId="200" fontId="3" fillId="33" borderId="11" xfId="0" applyNumberFormat="1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200" fontId="3" fillId="33" borderId="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25" fillId="33" borderId="10" xfId="0" applyNumberFormat="1" applyFont="1" applyFill="1" applyBorder="1" applyAlignment="1">
      <alignment horizontal="left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left" vertical="center" wrapText="1"/>
    </xf>
    <xf numFmtId="188" fontId="24" fillId="33" borderId="10" xfId="0" applyNumberFormat="1" applyFont="1" applyFill="1" applyBorder="1" applyAlignment="1">
      <alignment horizontal="center" vertical="center" wrapText="1"/>
    </xf>
    <xf numFmtId="188" fontId="3" fillId="33" borderId="16" xfId="0" applyNumberFormat="1" applyFont="1" applyFill="1" applyBorder="1" applyAlignment="1">
      <alignment horizontal="center" vertical="center" wrapText="1"/>
    </xf>
    <xf numFmtId="188" fontId="3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wrapText="1"/>
    </xf>
    <xf numFmtId="188" fontId="24" fillId="33" borderId="11" xfId="0" applyNumberFormat="1" applyFont="1" applyFill="1" applyBorder="1" applyAlignment="1">
      <alignment horizontal="center" vertical="center" wrapText="1"/>
    </xf>
    <xf numFmtId="200" fontId="24" fillId="33" borderId="11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 quotePrefix="1">
      <alignment horizontal="left" vertical="center" wrapText="1"/>
    </xf>
    <xf numFmtId="0" fontId="25" fillId="33" borderId="17" xfId="0" applyFont="1" applyFill="1" applyBorder="1" applyAlignment="1">
      <alignment horizontal="left" vertical="center" wrapText="1"/>
    </xf>
    <xf numFmtId="188" fontId="3" fillId="33" borderId="13" xfId="0" applyNumberFormat="1" applyFont="1" applyFill="1" applyBorder="1" applyAlignment="1">
      <alignment horizontal="center" vertical="center" wrapText="1"/>
    </xf>
    <xf numFmtId="188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left" vertical="center" wrapText="1"/>
    </xf>
    <xf numFmtId="188" fontId="3" fillId="33" borderId="16" xfId="0" applyNumberFormat="1" applyFont="1" applyFill="1" applyBorder="1" applyAlignment="1">
      <alignment horizontal="center" vertical="center" wrapText="1"/>
    </xf>
    <xf numFmtId="200" fontId="3" fillId="33" borderId="16" xfId="0" applyNumberFormat="1" applyFont="1" applyFill="1" applyBorder="1" applyAlignment="1">
      <alignment horizontal="center" vertical="center" wrapText="1"/>
    </xf>
    <xf numFmtId="188" fontId="24" fillId="33" borderId="16" xfId="0" applyNumberFormat="1" applyFont="1" applyFill="1" applyBorder="1" applyAlignment="1">
      <alignment horizontal="center" vertical="center" wrapText="1"/>
    </xf>
    <xf numFmtId="200" fontId="24" fillId="33" borderId="16" xfId="0" applyNumberFormat="1" applyFont="1" applyFill="1" applyBorder="1" applyAlignment="1">
      <alignment horizontal="center" vertical="center" wrapText="1"/>
    </xf>
    <xf numFmtId="188" fontId="21" fillId="33" borderId="0" xfId="0" applyNumberFormat="1" applyFont="1" applyFill="1" applyAlignment="1">
      <alignment/>
    </xf>
    <xf numFmtId="200" fontId="33" fillId="33" borderId="0" xfId="0" applyNumberFormat="1" applyFont="1" applyFill="1" applyBorder="1" applyAlignment="1">
      <alignment horizontal="center" vertical="center" wrapText="1"/>
    </xf>
    <xf numFmtId="188" fontId="22" fillId="33" borderId="0" xfId="0" applyNumberFormat="1" applyFont="1" applyFill="1" applyAlignment="1">
      <alignment/>
    </xf>
    <xf numFmtId="188" fontId="20" fillId="33" borderId="0" xfId="0" applyNumberFormat="1" applyFont="1" applyFill="1" applyAlignment="1">
      <alignment/>
    </xf>
    <xf numFmtId="188" fontId="0" fillId="33" borderId="0" xfId="0" applyNumberFormat="1" applyFont="1" applyFill="1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34" fillId="33" borderId="0" xfId="0" applyFont="1" applyFill="1" applyAlignment="1">
      <alignment horizontal="center"/>
    </xf>
    <xf numFmtId="0" fontId="26" fillId="34" borderId="10" xfId="0" applyFont="1" applyFill="1" applyBorder="1" applyAlignment="1">
      <alignment vertical="center"/>
    </xf>
    <xf numFmtId="188" fontId="36" fillId="0" borderId="0" xfId="0" applyNumberFormat="1" applyFont="1" applyFill="1" applyAlignment="1">
      <alignment/>
    </xf>
    <xf numFmtId="0" fontId="35" fillId="0" borderId="0" xfId="0" applyFont="1" applyFill="1" applyAlignment="1">
      <alignment horizontal="center"/>
    </xf>
    <xf numFmtId="200" fontId="3" fillId="33" borderId="11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200" fontId="3" fillId="33" borderId="17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left" vertical="center" wrapText="1"/>
    </xf>
    <xf numFmtId="200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3" xfId="0" applyNumberFormat="1" applyFont="1" applyFill="1" applyBorder="1" applyAlignment="1">
      <alignment horizontal="center" vertical="center" wrapText="1"/>
    </xf>
    <xf numFmtId="200" fontId="3" fillId="33" borderId="10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/>
    </xf>
    <xf numFmtId="200" fontId="3" fillId="33" borderId="17" xfId="0" applyNumberFormat="1" applyFont="1" applyFill="1" applyBorder="1" applyAlignment="1">
      <alignment horizontal="center" vertical="center"/>
    </xf>
    <xf numFmtId="200" fontId="3" fillId="33" borderId="11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188" fontId="7" fillId="33" borderId="0" xfId="0" applyNumberFormat="1" applyFont="1" applyFill="1" applyBorder="1" applyAlignment="1">
      <alignment horizontal="center" vertical="center"/>
    </xf>
    <xf numFmtId="188" fontId="7" fillId="33" borderId="0" xfId="0" applyNumberFormat="1" applyFont="1" applyFill="1" applyBorder="1" applyAlignment="1">
      <alignment horizontal="center" vertical="center"/>
    </xf>
    <xf numFmtId="200" fontId="3" fillId="33" borderId="17" xfId="0" applyNumberFormat="1" applyFont="1" applyFill="1" applyBorder="1" applyAlignment="1">
      <alignment horizontal="center" vertical="center" wrapText="1"/>
    </xf>
    <xf numFmtId="200" fontId="3" fillId="33" borderId="13" xfId="0" applyNumberFormat="1" applyFont="1" applyFill="1" applyBorder="1" applyAlignment="1">
      <alignment horizontal="center" vertical="center" wrapText="1"/>
    </xf>
    <xf numFmtId="200" fontId="3" fillId="33" borderId="17" xfId="0" applyNumberFormat="1" applyFont="1" applyFill="1" applyBorder="1" applyAlignment="1">
      <alignment horizontal="center" vertical="center"/>
    </xf>
    <xf numFmtId="200" fontId="3" fillId="33" borderId="11" xfId="0" applyNumberFormat="1" applyFont="1" applyFill="1" applyBorder="1" applyAlignment="1">
      <alignment horizontal="center" vertical="center"/>
    </xf>
    <xf numFmtId="200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3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 wrapText="1"/>
    </xf>
    <xf numFmtId="188" fontId="7" fillId="33" borderId="0" xfId="0" applyNumberFormat="1" applyFont="1" applyFill="1" applyBorder="1" applyAlignment="1">
      <alignment horizontal="center" vertical="center"/>
    </xf>
    <xf numFmtId="188" fontId="7" fillId="33" borderId="0" xfId="0" applyNumberFormat="1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 textRotation="90" wrapText="1"/>
    </xf>
    <xf numFmtId="0" fontId="25" fillId="33" borderId="13" xfId="0" applyFont="1" applyFill="1" applyBorder="1" applyAlignment="1">
      <alignment horizontal="center" vertical="center" textRotation="90" wrapText="1"/>
    </xf>
    <xf numFmtId="0" fontId="25" fillId="33" borderId="11" xfId="0" applyFont="1" applyFill="1" applyBorder="1" applyAlignment="1">
      <alignment horizontal="center" vertical="center" textRotation="90" wrapText="1"/>
    </xf>
    <xf numFmtId="0" fontId="11" fillId="33" borderId="0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textRotation="90" wrapText="1"/>
    </xf>
    <xf numFmtId="200" fontId="3" fillId="33" borderId="17" xfId="0" applyNumberFormat="1" applyFont="1" applyFill="1" applyBorder="1" applyAlignment="1" applyProtection="1">
      <alignment horizontal="center" vertical="center" wrapText="1"/>
      <protection/>
    </xf>
    <xf numFmtId="200" fontId="3" fillId="33" borderId="11" xfId="0" applyNumberFormat="1" applyFont="1" applyFill="1" applyBorder="1" applyAlignment="1" applyProtection="1">
      <alignment horizontal="center" vertical="center" wrapText="1"/>
      <protection/>
    </xf>
    <xf numFmtId="188" fontId="25" fillId="33" borderId="10" xfId="0" applyNumberFormat="1" applyFont="1" applyFill="1" applyBorder="1" applyAlignment="1">
      <alignment horizontal="center" vertical="center" textRotation="90" wrapText="1"/>
    </xf>
    <xf numFmtId="0" fontId="2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5" fillId="33" borderId="10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/>
    </xf>
    <xf numFmtId="0" fontId="23" fillId="33" borderId="18" xfId="0" applyFont="1" applyFill="1" applyBorder="1" applyAlignment="1">
      <alignment horizontal="center"/>
    </xf>
    <xf numFmtId="0" fontId="23" fillId="33" borderId="19" xfId="0" applyFont="1" applyFill="1" applyBorder="1" applyAlignment="1">
      <alignment horizontal="center"/>
    </xf>
    <xf numFmtId="200" fontId="3" fillId="33" borderId="17" xfId="0" applyNumberFormat="1" applyFont="1" applyFill="1" applyBorder="1" applyAlignment="1">
      <alignment horizontal="center" vertical="center" wrapText="1"/>
    </xf>
    <xf numFmtId="200" fontId="3" fillId="33" borderId="13" xfId="0" applyNumberFormat="1" applyFont="1" applyFill="1" applyBorder="1" applyAlignment="1">
      <alignment horizontal="center" vertical="center" wrapText="1"/>
    </xf>
    <xf numFmtId="200" fontId="3" fillId="33" borderId="10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200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1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188" fontId="40" fillId="0" borderId="0" xfId="0" applyNumberFormat="1" applyFont="1" applyFill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23" fillId="33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200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>
      <alignment wrapText="1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25" fillId="33" borderId="10" xfId="0" applyFont="1" applyFill="1" applyBorder="1" applyAlignment="1">
      <alignment vertical="center" wrapText="1"/>
    </xf>
    <xf numFmtId="0" fontId="25" fillId="33" borderId="17" xfId="0" applyFont="1" applyFill="1" applyBorder="1" applyAlignment="1">
      <alignment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200" fontId="3" fillId="33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10086975</xdr:colOff>
      <xdr:row>180</xdr:row>
      <xdr:rowOff>485775</xdr:rowOff>
    </xdr:from>
    <xdr:to>
      <xdr:col>1</xdr:col>
      <xdr:colOff>714375</xdr:colOff>
      <xdr:row>180</xdr:row>
      <xdr:rowOff>485775</xdr:rowOff>
    </xdr:to>
    <xdr:sp>
      <xdr:nvSpPr>
        <xdr:cNvPr id="1" name="Rectangle 1"/>
        <xdr:cNvSpPr>
          <a:spLocks/>
        </xdr:cNvSpPr>
      </xdr:nvSpPr>
      <xdr:spPr>
        <a:xfrm>
          <a:off x="10086975" y="789241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Z349"/>
  <sheetViews>
    <sheetView tabSelected="1" view="pageBreakPreview" zoomScale="50" zoomScaleSheetLayoutView="50" zoomScalePageLayoutView="40" workbookViewId="0" topLeftCell="A1">
      <selection activeCell="A1" sqref="A1"/>
    </sheetView>
  </sheetViews>
  <sheetFormatPr defaultColWidth="9.00390625" defaultRowHeight="12.75"/>
  <cols>
    <col min="1" max="1" width="132.375" style="9" customWidth="1"/>
    <col min="2" max="2" width="20.375" style="1" customWidth="1"/>
    <col min="3" max="3" width="21.625" style="1" customWidth="1"/>
    <col min="4" max="4" width="26.625" style="151" customWidth="1"/>
    <col min="5" max="5" width="36.125" style="3" hidden="1" customWidth="1"/>
    <col min="6" max="6" width="6.25390625" style="1" hidden="1" customWidth="1"/>
    <col min="7" max="7" width="43.875" style="1" hidden="1" customWidth="1"/>
    <col min="8" max="8" width="27.875" style="34" customWidth="1"/>
    <col min="9" max="9" width="41.00390625" style="1" hidden="1" customWidth="1"/>
    <col min="10" max="10" width="23.00390625" style="1" customWidth="1"/>
    <col min="11" max="11" width="20.375" style="1" customWidth="1"/>
    <col min="12" max="12" width="35.125" style="1" hidden="1" customWidth="1"/>
    <col min="13" max="13" width="23.375" style="8" customWidth="1"/>
    <col min="14" max="14" width="21.125" style="155" customWidth="1"/>
    <col min="15" max="15" width="10.625" style="2" hidden="1" customWidth="1"/>
    <col min="16" max="16" width="2.25390625" style="2" hidden="1" customWidth="1"/>
    <col min="17" max="17" width="22.375" style="2" customWidth="1"/>
    <col min="18" max="18" width="24.875" style="2" customWidth="1"/>
    <col min="19" max="19" width="23.75390625" style="155" customWidth="1"/>
    <col min="20" max="20" width="23.00390625" style="2" customWidth="1"/>
    <col min="21" max="21" width="31.625" style="4" customWidth="1"/>
    <col min="22" max="22" width="35.25390625" style="4" customWidth="1"/>
    <col min="23" max="23" width="24.125" style="4" hidden="1" customWidth="1"/>
    <col min="24" max="24" width="30.75390625" style="4" customWidth="1"/>
    <col min="25" max="16384" width="9.125" style="1" customWidth="1"/>
  </cols>
  <sheetData>
    <row r="1" spans="1:24" s="7" customFormat="1" ht="35.25" customHeight="1">
      <c r="A1" s="13"/>
      <c r="B1" s="13"/>
      <c r="C1" s="13"/>
      <c r="D1" s="147"/>
      <c r="E1" s="13"/>
      <c r="F1" s="13"/>
      <c r="G1" s="13"/>
      <c r="H1" s="152"/>
      <c r="I1" s="13"/>
      <c r="J1" s="13"/>
      <c r="K1" s="13"/>
      <c r="L1" s="13"/>
      <c r="M1" s="14"/>
      <c r="N1" s="212" t="s">
        <v>254</v>
      </c>
      <c r="O1" s="212"/>
      <c r="P1" s="212"/>
      <c r="Q1" s="212"/>
      <c r="R1" s="212"/>
      <c r="S1" s="212"/>
      <c r="T1" s="212"/>
      <c r="U1" s="6"/>
      <c r="V1" s="6"/>
      <c r="W1" s="6"/>
      <c r="X1" s="6"/>
    </row>
    <row r="2" spans="1:24" s="7" customFormat="1" ht="32.25" customHeight="1">
      <c r="A2" s="13"/>
      <c r="B2" s="13"/>
      <c r="C2" s="13"/>
      <c r="D2" s="147"/>
      <c r="E2" s="13"/>
      <c r="F2" s="13"/>
      <c r="G2" s="13"/>
      <c r="H2" s="152"/>
      <c r="I2" s="13"/>
      <c r="J2" s="13"/>
      <c r="K2" s="13"/>
      <c r="L2" s="13"/>
      <c r="M2" s="15"/>
      <c r="N2" s="213" t="s">
        <v>340</v>
      </c>
      <c r="O2" s="213"/>
      <c r="P2" s="213"/>
      <c r="Q2" s="213"/>
      <c r="R2" s="213"/>
      <c r="S2" s="213"/>
      <c r="T2" s="213"/>
      <c r="U2" s="6"/>
      <c r="V2" s="6"/>
      <c r="W2" s="6"/>
      <c r="X2" s="6"/>
    </row>
    <row r="3" spans="1:24" s="7" customFormat="1" ht="34.5" customHeight="1">
      <c r="A3" s="13"/>
      <c r="B3" s="13"/>
      <c r="C3" s="13"/>
      <c r="D3" s="147"/>
      <c r="E3" s="13"/>
      <c r="F3" s="13"/>
      <c r="G3" s="13"/>
      <c r="H3" s="152"/>
      <c r="I3" s="13"/>
      <c r="J3" s="13"/>
      <c r="K3" s="13"/>
      <c r="L3" s="13"/>
      <c r="M3" s="16" t="s">
        <v>33</v>
      </c>
      <c r="N3" s="213" t="s">
        <v>341</v>
      </c>
      <c r="O3" s="213"/>
      <c r="P3" s="213"/>
      <c r="Q3" s="213"/>
      <c r="R3" s="213"/>
      <c r="S3" s="213"/>
      <c r="T3" s="213"/>
      <c r="U3" s="6"/>
      <c r="V3" s="6"/>
      <c r="W3" s="6"/>
      <c r="X3" s="6"/>
    </row>
    <row r="4" spans="1:24" s="7" customFormat="1" ht="36.75" customHeight="1">
      <c r="A4" s="13"/>
      <c r="B4" s="13"/>
      <c r="C4" s="13"/>
      <c r="D4" s="147"/>
      <c r="E4" s="13"/>
      <c r="F4" s="13"/>
      <c r="G4" s="13"/>
      <c r="H4" s="152"/>
      <c r="I4" s="13"/>
      <c r="J4" s="13"/>
      <c r="K4" s="13"/>
      <c r="L4" s="13"/>
      <c r="M4" s="17" t="s">
        <v>34</v>
      </c>
      <c r="N4" s="214"/>
      <c r="O4" s="214"/>
      <c r="P4" s="214"/>
      <c r="Q4" s="214"/>
      <c r="R4" s="214"/>
      <c r="S4" s="214"/>
      <c r="T4" s="214"/>
      <c r="U4" s="5"/>
      <c r="V4" s="5"/>
      <c r="W4" s="5"/>
      <c r="X4" s="6"/>
    </row>
    <row r="5" spans="1:24" s="7" customFormat="1" ht="12" customHeight="1">
      <c r="A5" s="13"/>
      <c r="B5" s="13"/>
      <c r="C5" s="13"/>
      <c r="D5" s="147"/>
      <c r="E5" s="13"/>
      <c r="F5" s="13"/>
      <c r="G5" s="13"/>
      <c r="H5" s="152"/>
      <c r="I5" s="13"/>
      <c r="J5" s="13"/>
      <c r="K5" s="13"/>
      <c r="L5" s="13"/>
      <c r="M5" s="216"/>
      <c r="N5" s="216"/>
      <c r="O5" s="216"/>
      <c r="P5" s="216"/>
      <c r="Q5" s="216"/>
      <c r="R5" s="216"/>
      <c r="S5" s="216"/>
      <c r="T5" s="18"/>
      <c r="U5" s="6"/>
      <c r="V5" s="6"/>
      <c r="W5" s="6"/>
      <c r="X5" s="6"/>
    </row>
    <row r="6" spans="1:24" s="39" customFormat="1" ht="35.25" customHeight="1">
      <c r="A6" s="215" t="s">
        <v>20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37"/>
      <c r="V6" s="37"/>
      <c r="W6" s="38"/>
      <c r="X6" s="38"/>
    </row>
    <row r="7" spans="1:24" s="39" customFormat="1" ht="42" customHeight="1">
      <c r="A7" s="215" t="s">
        <v>291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37"/>
      <c r="V7" s="37"/>
      <c r="W7" s="38"/>
      <c r="X7" s="38"/>
    </row>
    <row r="8" spans="1:24" s="34" customFormat="1" ht="31.5" customHeight="1">
      <c r="A8" s="40"/>
      <c r="B8" s="40"/>
      <c r="C8" s="40"/>
      <c r="D8" s="41"/>
      <c r="E8" s="40"/>
      <c r="F8" s="40"/>
      <c r="G8" s="40"/>
      <c r="H8" s="40"/>
      <c r="I8" s="40"/>
      <c r="J8" s="40"/>
      <c r="K8" s="40"/>
      <c r="L8" s="40"/>
      <c r="M8" s="41"/>
      <c r="N8" s="40"/>
      <c r="O8" s="40"/>
      <c r="P8" s="40"/>
      <c r="Q8" s="40"/>
      <c r="R8" s="40"/>
      <c r="S8" s="40"/>
      <c r="T8" s="42" t="s">
        <v>251</v>
      </c>
      <c r="U8" s="43"/>
      <c r="V8" s="43"/>
      <c r="W8" s="33"/>
      <c r="X8" s="33"/>
    </row>
    <row r="9" spans="1:24" s="45" customFormat="1" ht="31.5" customHeight="1">
      <c r="A9" s="199" t="s">
        <v>269</v>
      </c>
      <c r="B9" s="199" t="s">
        <v>21</v>
      </c>
      <c r="C9" s="44"/>
      <c r="D9" s="190" t="s">
        <v>1</v>
      </c>
      <c r="E9" s="191"/>
      <c r="F9" s="191"/>
      <c r="G9" s="191"/>
      <c r="H9" s="191"/>
      <c r="I9" s="191"/>
      <c r="J9" s="191"/>
      <c r="K9" s="191"/>
      <c r="L9" s="191"/>
      <c r="M9" s="200" t="s">
        <v>10</v>
      </c>
      <c r="N9" s="200"/>
      <c r="O9" s="200"/>
      <c r="P9" s="200"/>
      <c r="Q9" s="200"/>
      <c r="R9" s="196" t="s">
        <v>12</v>
      </c>
      <c r="S9" s="196"/>
      <c r="T9" s="196"/>
      <c r="U9" s="183"/>
      <c r="V9" s="183"/>
      <c r="W9" s="183"/>
      <c r="X9" s="183"/>
    </row>
    <row r="10" spans="1:24" s="48" customFormat="1" ht="12.75" customHeight="1">
      <c r="A10" s="199"/>
      <c r="B10" s="199"/>
      <c r="C10" s="195" t="s">
        <v>293</v>
      </c>
      <c r="D10" s="195" t="s">
        <v>294</v>
      </c>
      <c r="E10" s="192" t="s">
        <v>23</v>
      </c>
      <c r="F10" s="192" t="s">
        <v>9</v>
      </c>
      <c r="G10" s="186" t="s">
        <v>31</v>
      </c>
      <c r="H10" s="192" t="s">
        <v>292</v>
      </c>
      <c r="I10" s="192" t="s">
        <v>24</v>
      </c>
      <c r="J10" s="186" t="s">
        <v>297</v>
      </c>
      <c r="K10" s="186" t="s">
        <v>295</v>
      </c>
      <c r="L10" s="186" t="s">
        <v>32</v>
      </c>
      <c r="M10" s="195" t="s">
        <v>298</v>
      </c>
      <c r="N10" s="192" t="s">
        <v>292</v>
      </c>
      <c r="O10" s="46" t="s">
        <v>2</v>
      </c>
      <c r="P10" s="46" t="s">
        <v>7</v>
      </c>
      <c r="Q10" s="186" t="s">
        <v>299</v>
      </c>
      <c r="R10" s="195" t="s">
        <v>296</v>
      </c>
      <c r="S10" s="192" t="s">
        <v>292</v>
      </c>
      <c r="T10" s="186" t="s">
        <v>300</v>
      </c>
      <c r="U10" s="189"/>
      <c r="V10" s="189"/>
      <c r="W10" s="47"/>
      <c r="X10" s="189"/>
    </row>
    <row r="11" spans="1:24" s="48" customFormat="1" ht="27.75" customHeight="1">
      <c r="A11" s="199"/>
      <c r="B11" s="199"/>
      <c r="C11" s="195"/>
      <c r="D11" s="195"/>
      <c r="E11" s="192"/>
      <c r="F11" s="192"/>
      <c r="G11" s="187"/>
      <c r="H11" s="192"/>
      <c r="I11" s="192"/>
      <c r="J11" s="187"/>
      <c r="K11" s="187"/>
      <c r="L11" s="187"/>
      <c r="M11" s="195"/>
      <c r="N11" s="192"/>
      <c r="O11" s="46" t="s">
        <v>3</v>
      </c>
      <c r="P11" s="46"/>
      <c r="Q11" s="187"/>
      <c r="R11" s="195"/>
      <c r="S11" s="192"/>
      <c r="T11" s="187"/>
      <c r="U11" s="189"/>
      <c r="V11" s="189"/>
      <c r="W11" s="47"/>
      <c r="X11" s="189"/>
    </row>
    <row r="12" spans="1:24" s="48" customFormat="1" ht="27.75" customHeight="1">
      <c r="A12" s="199"/>
      <c r="B12" s="199"/>
      <c r="C12" s="195"/>
      <c r="D12" s="195"/>
      <c r="E12" s="192"/>
      <c r="F12" s="192"/>
      <c r="G12" s="187"/>
      <c r="H12" s="192"/>
      <c r="I12" s="192"/>
      <c r="J12" s="187"/>
      <c r="K12" s="187"/>
      <c r="L12" s="187"/>
      <c r="M12" s="195"/>
      <c r="N12" s="192"/>
      <c r="O12" s="46" t="s">
        <v>8</v>
      </c>
      <c r="P12" s="46"/>
      <c r="Q12" s="187"/>
      <c r="R12" s="195"/>
      <c r="S12" s="192"/>
      <c r="T12" s="187"/>
      <c r="U12" s="189"/>
      <c r="V12" s="189"/>
      <c r="W12" s="47"/>
      <c r="X12" s="189"/>
    </row>
    <row r="13" spans="1:24" s="48" customFormat="1" ht="27.75" customHeight="1">
      <c r="A13" s="199"/>
      <c r="B13" s="199"/>
      <c r="C13" s="195"/>
      <c r="D13" s="195"/>
      <c r="E13" s="192"/>
      <c r="F13" s="192"/>
      <c r="G13" s="187"/>
      <c r="H13" s="192"/>
      <c r="I13" s="192"/>
      <c r="J13" s="187"/>
      <c r="K13" s="187"/>
      <c r="L13" s="187"/>
      <c r="M13" s="195"/>
      <c r="N13" s="192"/>
      <c r="O13" s="46"/>
      <c r="P13" s="46"/>
      <c r="Q13" s="187"/>
      <c r="R13" s="195"/>
      <c r="S13" s="192"/>
      <c r="T13" s="187"/>
      <c r="U13" s="189"/>
      <c r="V13" s="189"/>
      <c r="W13" s="47"/>
      <c r="X13" s="189"/>
    </row>
    <row r="14" spans="1:78" s="48" customFormat="1" ht="73.5" customHeight="1">
      <c r="A14" s="199"/>
      <c r="B14" s="199"/>
      <c r="C14" s="195"/>
      <c r="D14" s="195"/>
      <c r="E14" s="192"/>
      <c r="F14" s="192"/>
      <c r="G14" s="188"/>
      <c r="H14" s="192"/>
      <c r="I14" s="192"/>
      <c r="J14" s="188"/>
      <c r="K14" s="188"/>
      <c r="L14" s="188"/>
      <c r="M14" s="195"/>
      <c r="N14" s="192"/>
      <c r="O14" s="46"/>
      <c r="P14" s="46"/>
      <c r="Q14" s="188"/>
      <c r="R14" s="195"/>
      <c r="S14" s="192"/>
      <c r="T14" s="188"/>
      <c r="U14" s="189"/>
      <c r="V14" s="189"/>
      <c r="W14" s="47"/>
      <c r="X14" s="18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</row>
    <row r="15" spans="1:78" s="53" customFormat="1" ht="38.25" customHeight="1">
      <c r="A15" s="217" t="s">
        <v>22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9"/>
      <c r="U15" s="50"/>
      <c r="V15" s="50"/>
      <c r="W15" s="51"/>
      <c r="X15" s="50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</row>
    <row r="16" spans="1:24" s="58" customFormat="1" ht="40.5" customHeight="1">
      <c r="A16" s="54" t="s">
        <v>40</v>
      </c>
      <c r="B16" s="55">
        <v>10000000</v>
      </c>
      <c r="C16" s="56">
        <f aca="true" t="shared" si="0" ref="C16:H16">C17+C28+C33+C45</f>
        <v>1814281.3</v>
      </c>
      <c r="D16" s="56">
        <f t="shared" si="0"/>
        <v>418696</v>
      </c>
      <c r="E16" s="56">
        <f t="shared" si="0"/>
        <v>0</v>
      </c>
      <c r="F16" s="56">
        <f t="shared" si="0"/>
        <v>0</v>
      </c>
      <c r="G16" s="56">
        <f t="shared" si="0"/>
        <v>0</v>
      </c>
      <c r="H16" s="56">
        <f t="shared" si="0"/>
        <v>424356.11</v>
      </c>
      <c r="I16" s="56" t="e">
        <f>I17+I28++I33+I43+I45+I69</f>
        <v>#REF!</v>
      </c>
      <c r="J16" s="56">
        <f>H16/D16*100</f>
        <v>101.35184238683914</v>
      </c>
      <c r="K16" s="56">
        <f>H16/C16*100</f>
        <v>23.38976375934647</v>
      </c>
      <c r="L16" s="56"/>
      <c r="M16" s="56">
        <f>M17+M28++M33+M43+M45+M69</f>
        <v>8400</v>
      </c>
      <c r="N16" s="56">
        <f>N17+N28++N33+N43+N45+N69</f>
        <v>2201.7</v>
      </c>
      <c r="O16" s="56">
        <f>O17+O28++O33+O43+O45+O69</f>
        <v>0</v>
      </c>
      <c r="P16" s="56">
        <f>P17+P28++P33+P43+P45+P69</f>
        <v>0</v>
      </c>
      <c r="Q16" s="56">
        <f>N16/M16*100</f>
        <v>26.210714285714282</v>
      </c>
      <c r="R16" s="56">
        <f>C16+M16</f>
        <v>1822681.3</v>
      </c>
      <c r="S16" s="56">
        <f>H16+N16</f>
        <v>426557.81</v>
      </c>
      <c r="T16" s="56">
        <f>S16/R16*100</f>
        <v>23.402764377952415</v>
      </c>
      <c r="U16" s="57"/>
      <c r="V16" s="57"/>
      <c r="W16" s="57"/>
      <c r="X16" s="57"/>
    </row>
    <row r="17" spans="1:24" s="34" customFormat="1" ht="66" customHeight="1">
      <c r="A17" s="59" t="s">
        <v>41</v>
      </c>
      <c r="B17" s="60">
        <v>11000000</v>
      </c>
      <c r="C17" s="61">
        <f aca="true" t="shared" si="1" ref="C17:I17">C18+C26</f>
        <v>914280</v>
      </c>
      <c r="D17" s="61">
        <f t="shared" si="1"/>
        <v>213170</v>
      </c>
      <c r="E17" s="61">
        <f t="shared" si="1"/>
        <v>0</v>
      </c>
      <c r="F17" s="61">
        <f t="shared" si="1"/>
        <v>0</v>
      </c>
      <c r="G17" s="61">
        <f t="shared" si="1"/>
        <v>0</v>
      </c>
      <c r="H17" s="61">
        <f t="shared" si="1"/>
        <v>220816.9</v>
      </c>
      <c r="I17" s="61" t="e">
        <f t="shared" si="1"/>
        <v>#REF!</v>
      </c>
      <c r="J17" s="56">
        <f aca="true" t="shared" si="2" ref="J17:J80">H17/D17*100</f>
        <v>103.58723084861847</v>
      </c>
      <c r="K17" s="56">
        <f aca="true" t="shared" si="3" ref="K17:K80">H17/C17*100</f>
        <v>24.15199938749617</v>
      </c>
      <c r="L17" s="61"/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56">
        <f aca="true" t="shared" si="4" ref="R17:R80">C17+M17</f>
        <v>914280</v>
      </c>
      <c r="S17" s="56">
        <f aca="true" t="shared" si="5" ref="S17:S63">H17+N17</f>
        <v>220816.9</v>
      </c>
      <c r="T17" s="56">
        <f aca="true" t="shared" si="6" ref="T17:T80">S17/R17*100</f>
        <v>24.15199938749617</v>
      </c>
      <c r="U17" s="57"/>
      <c r="V17" s="57"/>
      <c r="W17" s="62"/>
      <c r="X17" s="57"/>
    </row>
    <row r="18" spans="1:24" s="58" customFormat="1" ht="39.75" customHeight="1">
      <c r="A18" s="63" t="s">
        <v>42</v>
      </c>
      <c r="B18" s="55">
        <v>11010000</v>
      </c>
      <c r="C18" s="56">
        <f aca="true" t="shared" si="7" ref="C18:H18">C19+C20+C21+C24</f>
        <v>914000</v>
      </c>
      <c r="D18" s="56">
        <f t="shared" si="7"/>
        <v>213000</v>
      </c>
      <c r="E18" s="56">
        <f t="shared" si="7"/>
        <v>0</v>
      </c>
      <c r="F18" s="56">
        <f t="shared" si="7"/>
        <v>0</v>
      </c>
      <c r="G18" s="56">
        <f t="shared" si="7"/>
        <v>0</v>
      </c>
      <c r="H18" s="56">
        <f t="shared" si="7"/>
        <v>220761.6</v>
      </c>
      <c r="I18" s="56" t="e">
        <f>I19+I20+I21+I24+#REF!</f>
        <v>#REF!</v>
      </c>
      <c r="J18" s="56">
        <f t="shared" si="2"/>
        <v>103.64394366197183</v>
      </c>
      <c r="K18" s="56">
        <f t="shared" si="3"/>
        <v>24.153347921225386</v>
      </c>
      <c r="L18" s="56"/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56">
        <f t="shared" si="4"/>
        <v>914000</v>
      </c>
      <c r="S18" s="56">
        <f t="shared" si="5"/>
        <v>220761.6</v>
      </c>
      <c r="T18" s="56">
        <f t="shared" si="6"/>
        <v>24.153347921225386</v>
      </c>
      <c r="U18" s="57"/>
      <c r="V18" s="57"/>
      <c r="W18" s="57"/>
      <c r="X18" s="57"/>
    </row>
    <row r="19" spans="1:24" s="34" customFormat="1" ht="48.75" customHeight="1">
      <c r="A19" s="169" t="s">
        <v>35</v>
      </c>
      <c r="B19" s="64">
        <v>11010100</v>
      </c>
      <c r="C19" s="65">
        <v>879770</v>
      </c>
      <c r="D19" s="168">
        <v>205576</v>
      </c>
      <c r="E19" s="65"/>
      <c r="F19" s="168"/>
      <c r="G19" s="168"/>
      <c r="H19" s="168">
        <v>212575.5</v>
      </c>
      <c r="I19" s="168"/>
      <c r="J19" s="66">
        <f t="shared" si="2"/>
        <v>103.40482352025529</v>
      </c>
      <c r="K19" s="66">
        <f t="shared" si="3"/>
        <v>24.16262204894461</v>
      </c>
      <c r="L19" s="67"/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6">
        <f t="shared" si="4"/>
        <v>879770</v>
      </c>
      <c r="S19" s="66">
        <f t="shared" si="5"/>
        <v>212575.5</v>
      </c>
      <c r="T19" s="66">
        <f t="shared" si="6"/>
        <v>24.16262204894461</v>
      </c>
      <c r="U19" s="57"/>
      <c r="V19" s="57"/>
      <c r="W19" s="174"/>
      <c r="X19" s="57"/>
    </row>
    <row r="20" spans="1:24" s="34" customFormat="1" ht="93.75" customHeight="1">
      <c r="A20" s="169" t="s">
        <v>36</v>
      </c>
      <c r="B20" s="64">
        <v>11010200</v>
      </c>
      <c r="C20" s="65">
        <v>17100</v>
      </c>
      <c r="D20" s="168">
        <v>3640</v>
      </c>
      <c r="E20" s="65"/>
      <c r="F20" s="168"/>
      <c r="G20" s="168"/>
      <c r="H20" s="168">
        <v>3797</v>
      </c>
      <c r="I20" s="168"/>
      <c r="J20" s="66">
        <f t="shared" si="2"/>
        <v>104.31318681318682</v>
      </c>
      <c r="K20" s="66">
        <f t="shared" si="3"/>
        <v>22.204678362573098</v>
      </c>
      <c r="L20" s="67"/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6">
        <f t="shared" si="4"/>
        <v>17100</v>
      </c>
      <c r="S20" s="66">
        <f t="shared" si="5"/>
        <v>3797</v>
      </c>
      <c r="T20" s="66">
        <f t="shared" si="6"/>
        <v>22.204678362573098</v>
      </c>
      <c r="U20" s="57"/>
      <c r="V20" s="57"/>
      <c r="W20" s="174"/>
      <c r="X20" s="57"/>
    </row>
    <row r="21" spans="1:24" s="34" customFormat="1" ht="62.25" customHeight="1">
      <c r="A21" s="169" t="s">
        <v>37</v>
      </c>
      <c r="B21" s="64">
        <v>11010400</v>
      </c>
      <c r="C21" s="65">
        <v>4850</v>
      </c>
      <c r="D21" s="168">
        <v>1160</v>
      </c>
      <c r="E21" s="65"/>
      <c r="F21" s="168"/>
      <c r="G21" s="168"/>
      <c r="H21" s="168">
        <v>1564.5</v>
      </c>
      <c r="I21" s="168"/>
      <c r="J21" s="66">
        <f t="shared" si="2"/>
        <v>134.8706896551724</v>
      </c>
      <c r="K21" s="66">
        <f t="shared" si="3"/>
        <v>32.25773195876289</v>
      </c>
      <c r="L21" s="67"/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6">
        <f t="shared" si="4"/>
        <v>4850</v>
      </c>
      <c r="S21" s="66">
        <f t="shared" si="5"/>
        <v>1564.5</v>
      </c>
      <c r="T21" s="66">
        <f t="shared" si="6"/>
        <v>32.25773195876289</v>
      </c>
      <c r="U21" s="57"/>
      <c r="V21" s="57"/>
      <c r="W21" s="174"/>
      <c r="X21" s="57"/>
    </row>
    <row r="22" spans="1:24" s="34" customFormat="1" ht="168" customHeight="1" hidden="1">
      <c r="A22" s="68"/>
      <c r="B22" s="64"/>
      <c r="C22" s="65"/>
      <c r="D22" s="168"/>
      <c r="E22" s="65"/>
      <c r="F22" s="168"/>
      <c r="G22" s="168"/>
      <c r="H22" s="168"/>
      <c r="I22" s="168"/>
      <c r="J22" s="66" t="e">
        <f t="shared" si="2"/>
        <v>#DIV/0!</v>
      </c>
      <c r="K22" s="66" t="e">
        <f t="shared" si="3"/>
        <v>#DIV/0!</v>
      </c>
      <c r="L22" s="67"/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6">
        <f t="shared" si="4"/>
        <v>0</v>
      </c>
      <c r="S22" s="66">
        <f t="shared" si="5"/>
        <v>0</v>
      </c>
      <c r="T22" s="66" t="e">
        <f t="shared" si="6"/>
        <v>#DIV/0!</v>
      </c>
      <c r="U22" s="57"/>
      <c r="V22" s="57"/>
      <c r="W22" s="174"/>
      <c r="X22" s="57"/>
    </row>
    <row r="23" spans="1:24" s="34" customFormat="1" ht="79.5" customHeight="1" hidden="1">
      <c r="A23" s="68"/>
      <c r="B23" s="64"/>
      <c r="C23" s="65"/>
      <c r="D23" s="168"/>
      <c r="E23" s="65"/>
      <c r="F23" s="168"/>
      <c r="G23" s="168"/>
      <c r="H23" s="168"/>
      <c r="I23" s="168"/>
      <c r="J23" s="66" t="e">
        <f t="shared" si="2"/>
        <v>#DIV/0!</v>
      </c>
      <c r="K23" s="66" t="e">
        <f t="shared" si="3"/>
        <v>#DIV/0!</v>
      </c>
      <c r="L23" s="67"/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6">
        <f t="shared" si="4"/>
        <v>0</v>
      </c>
      <c r="S23" s="66">
        <f t="shared" si="5"/>
        <v>0</v>
      </c>
      <c r="T23" s="66" t="e">
        <f t="shared" si="6"/>
        <v>#DIV/0!</v>
      </c>
      <c r="U23" s="57"/>
      <c r="V23" s="57"/>
      <c r="W23" s="174"/>
      <c r="X23" s="57"/>
    </row>
    <row r="24" spans="1:24" s="34" customFormat="1" ht="59.25" customHeight="1">
      <c r="A24" s="169" t="s">
        <v>38</v>
      </c>
      <c r="B24" s="64">
        <v>11010500</v>
      </c>
      <c r="C24" s="65">
        <v>12280</v>
      </c>
      <c r="D24" s="168">
        <v>2624</v>
      </c>
      <c r="E24" s="65"/>
      <c r="F24" s="168"/>
      <c r="G24" s="168"/>
      <c r="H24" s="168">
        <v>2824.6</v>
      </c>
      <c r="I24" s="168"/>
      <c r="J24" s="66">
        <f t="shared" si="2"/>
        <v>107.64481707317073</v>
      </c>
      <c r="K24" s="66">
        <f t="shared" si="3"/>
        <v>23.001628664495115</v>
      </c>
      <c r="L24" s="67"/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6">
        <f t="shared" si="4"/>
        <v>12280</v>
      </c>
      <c r="S24" s="66">
        <f t="shared" si="5"/>
        <v>2824.6</v>
      </c>
      <c r="T24" s="66">
        <f t="shared" si="6"/>
        <v>23.001628664495115</v>
      </c>
      <c r="U24" s="57"/>
      <c r="V24" s="57"/>
      <c r="W24" s="174"/>
      <c r="X24" s="57"/>
    </row>
    <row r="25" spans="1:24" s="34" customFormat="1" ht="125.25" customHeight="1" hidden="1">
      <c r="A25" s="68"/>
      <c r="B25" s="64"/>
      <c r="C25" s="65"/>
      <c r="D25" s="69"/>
      <c r="E25" s="65"/>
      <c r="F25" s="168"/>
      <c r="G25" s="168"/>
      <c r="H25" s="168"/>
      <c r="I25" s="168"/>
      <c r="J25" s="56" t="e">
        <f t="shared" si="2"/>
        <v>#DIV/0!</v>
      </c>
      <c r="K25" s="56" t="e">
        <f t="shared" si="3"/>
        <v>#DIV/0!</v>
      </c>
      <c r="L25" s="67"/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56">
        <f t="shared" si="4"/>
        <v>0</v>
      </c>
      <c r="S25" s="56">
        <f t="shared" si="5"/>
        <v>0</v>
      </c>
      <c r="T25" s="56" t="e">
        <f t="shared" si="6"/>
        <v>#DIV/0!</v>
      </c>
      <c r="U25" s="57"/>
      <c r="V25" s="57"/>
      <c r="W25" s="174"/>
      <c r="X25" s="57"/>
    </row>
    <row r="26" spans="1:24" s="34" customFormat="1" ht="30.75" customHeight="1">
      <c r="A26" s="63" t="s">
        <v>5</v>
      </c>
      <c r="B26" s="60">
        <v>11020000</v>
      </c>
      <c r="C26" s="61">
        <f aca="true" t="shared" si="8" ref="C26:H26">C27</f>
        <v>280</v>
      </c>
      <c r="D26" s="61">
        <f t="shared" si="8"/>
        <v>170</v>
      </c>
      <c r="E26" s="61">
        <f t="shared" si="8"/>
        <v>0</v>
      </c>
      <c r="F26" s="61">
        <f t="shared" si="8"/>
        <v>0</v>
      </c>
      <c r="G26" s="61">
        <f t="shared" si="8"/>
        <v>0</v>
      </c>
      <c r="H26" s="61">
        <f t="shared" si="8"/>
        <v>55.3</v>
      </c>
      <c r="I26" s="168"/>
      <c r="J26" s="56">
        <f t="shared" si="2"/>
        <v>32.52941176470588</v>
      </c>
      <c r="K26" s="56">
        <f t="shared" si="3"/>
        <v>19.749999999999996</v>
      </c>
      <c r="L26" s="70"/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56">
        <f t="shared" si="4"/>
        <v>280</v>
      </c>
      <c r="S26" s="56">
        <f t="shared" si="5"/>
        <v>55.3</v>
      </c>
      <c r="T26" s="56">
        <f t="shared" si="6"/>
        <v>19.749999999999996</v>
      </c>
      <c r="U26" s="57"/>
      <c r="V26" s="57"/>
      <c r="W26" s="71"/>
      <c r="X26" s="57"/>
    </row>
    <row r="27" spans="1:24" s="58" customFormat="1" ht="44.25" customHeight="1">
      <c r="A27" s="169" t="s">
        <v>43</v>
      </c>
      <c r="B27" s="173">
        <v>11020200</v>
      </c>
      <c r="C27" s="66">
        <v>280</v>
      </c>
      <c r="D27" s="65">
        <v>170</v>
      </c>
      <c r="E27" s="72"/>
      <c r="F27" s="168"/>
      <c r="G27" s="168"/>
      <c r="H27" s="66">
        <v>55.3</v>
      </c>
      <c r="I27" s="168"/>
      <c r="J27" s="66">
        <f t="shared" si="2"/>
        <v>32.52941176470588</v>
      </c>
      <c r="K27" s="66">
        <f t="shared" si="3"/>
        <v>19.749999999999996</v>
      </c>
      <c r="L27" s="168"/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f t="shared" si="4"/>
        <v>280</v>
      </c>
      <c r="S27" s="66">
        <f t="shared" si="5"/>
        <v>55.3</v>
      </c>
      <c r="T27" s="66">
        <f t="shared" si="6"/>
        <v>19.749999999999996</v>
      </c>
      <c r="U27" s="57"/>
      <c r="V27" s="57"/>
      <c r="W27" s="57"/>
      <c r="X27" s="57"/>
    </row>
    <row r="28" spans="1:24" s="34" customFormat="1" ht="49.5" customHeight="1">
      <c r="A28" s="59" t="s">
        <v>44</v>
      </c>
      <c r="B28" s="60">
        <v>13000000</v>
      </c>
      <c r="C28" s="61">
        <f aca="true" t="shared" si="9" ref="C28:H28">C29+C31</f>
        <v>1.3</v>
      </c>
      <c r="D28" s="61">
        <f t="shared" si="9"/>
        <v>0</v>
      </c>
      <c r="E28" s="61">
        <f t="shared" si="9"/>
        <v>0</v>
      </c>
      <c r="F28" s="61">
        <f t="shared" si="9"/>
        <v>0</v>
      </c>
      <c r="G28" s="61">
        <f t="shared" si="9"/>
        <v>0</v>
      </c>
      <c r="H28" s="73">
        <f t="shared" si="9"/>
        <v>0.01</v>
      </c>
      <c r="I28" s="70"/>
      <c r="J28" s="61"/>
      <c r="K28" s="61">
        <f t="shared" si="3"/>
        <v>0.7692307692307692</v>
      </c>
      <c r="L28" s="70"/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56">
        <f t="shared" si="4"/>
        <v>1.3</v>
      </c>
      <c r="S28" s="74">
        <f t="shared" si="5"/>
        <v>0.01</v>
      </c>
      <c r="T28" s="56">
        <f t="shared" si="6"/>
        <v>0.7692307692307692</v>
      </c>
      <c r="U28" s="57"/>
      <c r="V28" s="57"/>
      <c r="W28" s="174"/>
      <c r="X28" s="57"/>
    </row>
    <row r="29" spans="1:24" s="34" customFormat="1" ht="50.25" customHeight="1">
      <c r="A29" s="63" t="s">
        <v>255</v>
      </c>
      <c r="B29" s="55">
        <v>13010000</v>
      </c>
      <c r="C29" s="61">
        <f aca="true" t="shared" si="10" ref="C29:H29">C30</f>
        <v>1.2</v>
      </c>
      <c r="D29" s="75">
        <f t="shared" si="10"/>
        <v>0</v>
      </c>
      <c r="E29" s="61">
        <f t="shared" si="10"/>
        <v>0</v>
      </c>
      <c r="F29" s="61">
        <f t="shared" si="10"/>
        <v>0</v>
      </c>
      <c r="G29" s="61">
        <f t="shared" si="10"/>
        <v>0</v>
      </c>
      <c r="H29" s="73">
        <f t="shared" si="10"/>
        <v>0</v>
      </c>
      <c r="I29" s="70"/>
      <c r="J29" s="61"/>
      <c r="K29" s="61">
        <f t="shared" si="3"/>
        <v>0</v>
      </c>
      <c r="L29" s="70"/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56">
        <f t="shared" si="4"/>
        <v>1.2</v>
      </c>
      <c r="S29" s="56">
        <f t="shared" si="5"/>
        <v>0</v>
      </c>
      <c r="T29" s="56">
        <f t="shared" si="6"/>
        <v>0</v>
      </c>
      <c r="U29" s="57"/>
      <c r="V29" s="57"/>
      <c r="W29" s="174"/>
      <c r="X29" s="57"/>
    </row>
    <row r="30" spans="1:24" s="34" customFormat="1" ht="75.75" customHeight="1">
      <c r="A30" s="68" t="s">
        <v>256</v>
      </c>
      <c r="B30" s="64">
        <v>13010200</v>
      </c>
      <c r="C30" s="65">
        <v>1.2</v>
      </c>
      <c r="D30" s="76">
        <v>0</v>
      </c>
      <c r="E30" s="72"/>
      <c r="F30" s="168"/>
      <c r="G30" s="168"/>
      <c r="H30" s="77">
        <v>0</v>
      </c>
      <c r="I30" s="168"/>
      <c r="J30" s="56"/>
      <c r="K30" s="56"/>
      <c r="L30" s="168"/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6">
        <f t="shared" si="4"/>
        <v>1.2</v>
      </c>
      <c r="S30" s="66">
        <f t="shared" si="5"/>
        <v>0</v>
      </c>
      <c r="T30" s="66">
        <f t="shared" si="6"/>
        <v>0</v>
      </c>
      <c r="U30" s="57"/>
      <c r="V30" s="57"/>
      <c r="W30" s="174"/>
      <c r="X30" s="57"/>
    </row>
    <row r="31" spans="1:24" s="34" customFormat="1" ht="47.25" customHeight="1">
      <c r="A31" s="63" t="s">
        <v>306</v>
      </c>
      <c r="B31" s="55">
        <v>13030000</v>
      </c>
      <c r="C31" s="61">
        <f aca="true" t="shared" si="11" ref="C31:H31">C32</f>
        <v>0.1</v>
      </c>
      <c r="D31" s="78">
        <f t="shared" si="11"/>
        <v>0</v>
      </c>
      <c r="E31" s="61">
        <f t="shared" si="11"/>
        <v>0</v>
      </c>
      <c r="F31" s="61">
        <f t="shared" si="11"/>
        <v>0</v>
      </c>
      <c r="G31" s="61">
        <f t="shared" si="11"/>
        <v>0</v>
      </c>
      <c r="H31" s="73">
        <f t="shared" si="11"/>
        <v>0.01</v>
      </c>
      <c r="I31" s="70"/>
      <c r="J31" s="61"/>
      <c r="K31" s="61">
        <f t="shared" si="3"/>
        <v>10</v>
      </c>
      <c r="L31" s="70"/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56">
        <f t="shared" si="4"/>
        <v>0.1</v>
      </c>
      <c r="S31" s="74">
        <f t="shared" si="5"/>
        <v>0.01</v>
      </c>
      <c r="T31" s="56">
        <f t="shared" si="6"/>
        <v>10</v>
      </c>
      <c r="U31" s="57"/>
      <c r="V31" s="57"/>
      <c r="W31" s="174"/>
      <c r="X31" s="57"/>
    </row>
    <row r="32" spans="1:24" s="34" customFormat="1" ht="49.5" customHeight="1">
      <c r="A32" s="169" t="s">
        <v>307</v>
      </c>
      <c r="B32" s="173">
        <v>13030100</v>
      </c>
      <c r="C32" s="66">
        <v>0.1</v>
      </c>
      <c r="D32" s="79">
        <v>0</v>
      </c>
      <c r="E32" s="77"/>
      <c r="F32" s="80"/>
      <c r="G32" s="80"/>
      <c r="H32" s="77">
        <v>0.01</v>
      </c>
      <c r="I32" s="168"/>
      <c r="J32" s="56"/>
      <c r="K32" s="66">
        <f t="shared" si="3"/>
        <v>10</v>
      </c>
      <c r="L32" s="168"/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f t="shared" si="4"/>
        <v>0.1</v>
      </c>
      <c r="S32" s="77">
        <f t="shared" si="5"/>
        <v>0.01</v>
      </c>
      <c r="T32" s="66">
        <f t="shared" si="6"/>
        <v>10</v>
      </c>
      <c r="U32" s="57"/>
      <c r="V32" s="57"/>
      <c r="W32" s="71"/>
      <c r="X32" s="57"/>
    </row>
    <row r="33" spans="1:24" s="34" customFormat="1" ht="35.25" customHeight="1">
      <c r="A33" s="63" t="s">
        <v>45</v>
      </c>
      <c r="B33" s="60">
        <v>14000000</v>
      </c>
      <c r="C33" s="61">
        <f aca="true" t="shared" si="12" ref="C33:H33">C34+C36+C39</f>
        <v>88330</v>
      </c>
      <c r="D33" s="61">
        <f t="shared" si="12"/>
        <v>17720</v>
      </c>
      <c r="E33" s="61">
        <f t="shared" si="12"/>
        <v>0</v>
      </c>
      <c r="F33" s="61">
        <f t="shared" si="12"/>
        <v>0</v>
      </c>
      <c r="G33" s="61">
        <f t="shared" si="12"/>
        <v>0</v>
      </c>
      <c r="H33" s="61">
        <f t="shared" si="12"/>
        <v>20741.1</v>
      </c>
      <c r="I33" s="168"/>
      <c r="J33" s="56">
        <f t="shared" si="2"/>
        <v>117.04909706546273</v>
      </c>
      <c r="K33" s="56">
        <f t="shared" si="3"/>
        <v>23.481376655722855</v>
      </c>
      <c r="L33" s="168"/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56">
        <f t="shared" si="4"/>
        <v>88330</v>
      </c>
      <c r="S33" s="56">
        <f t="shared" si="5"/>
        <v>20741.1</v>
      </c>
      <c r="T33" s="56">
        <f t="shared" si="6"/>
        <v>23.481376655722855</v>
      </c>
      <c r="U33" s="57"/>
      <c r="V33" s="57"/>
      <c r="W33" s="174"/>
      <c r="X33" s="57"/>
    </row>
    <row r="34" spans="1:24" s="34" customFormat="1" ht="51.75" customHeight="1">
      <c r="A34" s="59" t="s">
        <v>46</v>
      </c>
      <c r="B34" s="60">
        <v>14020000</v>
      </c>
      <c r="C34" s="61">
        <f aca="true" t="shared" si="13" ref="C34:H34">C35</f>
        <v>9190</v>
      </c>
      <c r="D34" s="70">
        <f t="shared" si="13"/>
        <v>1640</v>
      </c>
      <c r="E34" s="70">
        <f t="shared" si="13"/>
        <v>0</v>
      </c>
      <c r="F34" s="70">
        <f t="shared" si="13"/>
        <v>0</v>
      </c>
      <c r="G34" s="70">
        <f t="shared" si="13"/>
        <v>0</v>
      </c>
      <c r="H34" s="70">
        <f t="shared" si="13"/>
        <v>2068.8</v>
      </c>
      <c r="I34" s="70"/>
      <c r="J34" s="61">
        <f t="shared" si="2"/>
        <v>126.14634146341463</v>
      </c>
      <c r="K34" s="61">
        <f t="shared" si="3"/>
        <v>22.511425462459197</v>
      </c>
      <c r="L34" s="70"/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56">
        <f t="shared" si="4"/>
        <v>9190</v>
      </c>
      <c r="S34" s="56">
        <f t="shared" si="5"/>
        <v>2068.8</v>
      </c>
      <c r="T34" s="56">
        <f t="shared" si="6"/>
        <v>22.511425462459197</v>
      </c>
      <c r="U34" s="57"/>
      <c r="V34" s="57"/>
      <c r="W34" s="174"/>
      <c r="X34" s="57"/>
    </row>
    <row r="35" spans="1:24" s="34" customFormat="1" ht="26.25" customHeight="1">
      <c r="A35" s="68" t="s">
        <v>47</v>
      </c>
      <c r="B35" s="64">
        <v>14021900</v>
      </c>
      <c r="C35" s="65">
        <v>9190</v>
      </c>
      <c r="D35" s="168">
        <v>1640</v>
      </c>
      <c r="E35" s="66"/>
      <c r="F35" s="168"/>
      <c r="G35" s="168"/>
      <c r="H35" s="168">
        <v>2068.8</v>
      </c>
      <c r="I35" s="168"/>
      <c r="J35" s="66">
        <f t="shared" si="2"/>
        <v>126.14634146341463</v>
      </c>
      <c r="K35" s="66">
        <f t="shared" si="3"/>
        <v>22.511425462459197</v>
      </c>
      <c r="L35" s="168"/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f t="shared" si="4"/>
        <v>9190</v>
      </c>
      <c r="S35" s="66">
        <f t="shared" si="5"/>
        <v>2068.8</v>
      </c>
      <c r="T35" s="66">
        <f t="shared" si="6"/>
        <v>22.511425462459197</v>
      </c>
      <c r="U35" s="57"/>
      <c r="V35" s="57"/>
      <c r="W35" s="174"/>
      <c r="X35" s="57"/>
    </row>
    <row r="36" spans="1:24" s="58" customFormat="1" ht="48.75" customHeight="1">
      <c r="A36" s="59" t="s">
        <v>48</v>
      </c>
      <c r="B36" s="55">
        <v>14030000</v>
      </c>
      <c r="C36" s="56">
        <f aca="true" t="shared" si="14" ref="C36:H36">C37</f>
        <v>32140</v>
      </c>
      <c r="D36" s="56">
        <f t="shared" si="14"/>
        <v>5320</v>
      </c>
      <c r="E36" s="56">
        <f t="shared" si="14"/>
        <v>0</v>
      </c>
      <c r="F36" s="56">
        <f t="shared" si="14"/>
        <v>0</v>
      </c>
      <c r="G36" s="56">
        <f t="shared" si="14"/>
        <v>0</v>
      </c>
      <c r="H36" s="61">
        <f t="shared" si="14"/>
        <v>6970.2</v>
      </c>
      <c r="I36" s="70"/>
      <c r="J36" s="56">
        <f t="shared" si="2"/>
        <v>131.0187969924812</v>
      </c>
      <c r="K36" s="56">
        <f t="shared" si="3"/>
        <v>21.686994399502176</v>
      </c>
      <c r="L36" s="70"/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56">
        <f t="shared" si="4"/>
        <v>32140</v>
      </c>
      <c r="S36" s="56">
        <f t="shared" si="5"/>
        <v>6970.2</v>
      </c>
      <c r="T36" s="56">
        <f t="shared" si="6"/>
        <v>21.686994399502176</v>
      </c>
      <c r="U36" s="57"/>
      <c r="V36" s="57"/>
      <c r="W36" s="71"/>
      <c r="X36" s="57"/>
    </row>
    <row r="37" spans="1:24" s="58" customFormat="1" ht="26.25" customHeight="1">
      <c r="A37" s="68" t="s">
        <v>47</v>
      </c>
      <c r="B37" s="173">
        <v>14031900</v>
      </c>
      <c r="C37" s="66">
        <v>32140</v>
      </c>
      <c r="D37" s="66">
        <v>5320</v>
      </c>
      <c r="E37" s="66"/>
      <c r="F37" s="66"/>
      <c r="G37" s="66"/>
      <c r="H37" s="66">
        <v>6970.2</v>
      </c>
      <c r="I37" s="168"/>
      <c r="J37" s="66">
        <f t="shared" si="2"/>
        <v>131.0187969924812</v>
      </c>
      <c r="K37" s="66">
        <f t="shared" si="3"/>
        <v>21.686994399502176</v>
      </c>
      <c r="L37" s="168"/>
      <c r="M37" s="66">
        <v>0</v>
      </c>
      <c r="N37" s="66">
        <v>0</v>
      </c>
      <c r="O37" s="66">
        <v>0</v>
      </c>
      <c r="P37" s="66">
        <v>0</v>
      </c>
      <c r="Q37" s="66">
        <v>0</v>
      </c>
      <c r="R37" s="66">
        <f t="shared" si="4"/>
        <v>32140</v>
      </c>
      <c r="S37" s="66">
        <f t="shared" si="5"/>
        <v>6970.2</v>
      </c>
      <c r="T37" s="66">
        <f t="shared" si="6"/>
        <v>21.686994399502176</v>
      </c>
      <c r="U37" s="57"/>
      <c r="V37" s="57"/>
      <c r="W37" s="57"/>
      <c r="X37" s="57"/>
    </row>
    <row r="38" spans="1:24" s="34" customFormat="1" ht="65.25" customHeight="1" hidden="1">
      <c r="A38" s="68"/>
      <c r="B38" s="64"/>
      <c r="C38" s="65"/>
      <c r="D38" s="65"/>
      <c r="E38" s="65"/>
      <c r="F38" s="168"/>
      <c r="G38" s="67"/>
      <c r="H38" s="168"/>
      <c r="I38" s="168"/>
      <c r="J38" s="56" t="e">
        <f t="shared" si="2"/>
        <v>#DIV/0!</v>
      </c>
      <c r="K38" s="56" t="e">
        <f t="shared" si="3"/>
        <v>#DIV/0!</v>
      </c>
      <c r="L38" s="70"/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56">
        <f t="shared" si="4"/>
        <v>0</v>
      </c>
      <c r="S38" s="56">
        <f t="shared" si="5"/>
        <v>0</v>
      </c>
      <c r="T38" s="56" t="e">
        <f t="shared" si="6"/>
        <v>#DIV/0!</v>
      </c>
      <c r="U38" s="57"/>
      <c r="V38" s="57"/>
      <c r="W38" s="174"/>
      <c r="X38" s="57"/>
    </row>
    <row r="39" spans="1:24" s="34" customFormat="1" ht="48" customHeight="1">
      <c r="A39" s="59" t="s">
        <v>270</v>
      </c>
      <c r="B39" s="60">
        <v>14040000</v>
      </c>
      <c r="C39" s="61">
        <v>47000</v>
      </c>
      <c r="D39" s="61">
        <v>10760</v>
      </c>
      <c r="E39" s="61"/>
      <c r="F39" s="70"/>
      <c r="G39" s="70"/>
      <c r="H39" s="70">
        <v>11702.1</v>
      </c>
      <c r="I39" s="168"/>
      <c r="J39" s="56">
        <f t="shared" si="2"/>
        <v>108.75557620817844</v>
      </c>
      <c r="K39" s="56">
        <f t="shared" si="3"/>
        <v>24.89808510638298</v>
      </c>
      <c r="L39" s="168"/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56">
        <f t="shared" si="4"/>
        <v>47000</v>
      </c>
      <c r="S39" s="56">
        <f t="shared" si="5"/>
        <v>11702.1</v>
      </c>
      <c r="T39" s="56">
        <f t="shared" si="6"/>
        <v>24.89808510638298</v>
      </c>
      <c r="U39" s="57"/>
      <c r="V39" s="57"/>
      <c r="W39" s="174"/>
      <c r="X39" s="57"/>
    </row>
    <row r="40" spans="1:24" s="34" customFormat="1" ht="65.25" customHeight="1" hidden="1">
      <c r="A40" s="68"/>
      <c r="B40" s="64"/>
      <c r="C40" s="65"/>
      <c r="D40" s="65"/>
      <c r="E40" s="65"/>
      <c r="F40" s="168"/>
      <c r="G40" s="67"/>
      <c r="H40" s="168"/>
      <c r="I40" s="168"/>
      <c r="J40" s="56" t="e">
        <f t="shared" si="2"/>
        <v>#DIV/0!</v>
      </c>
      <c r="K40" s="56" t="e">
        <f t="shared" si="3"/>
        <v>#DIV/0!</v>
      </c>
      <c r="L40" s="168"/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56">
        <f t="shared" si="4"/>
        <v>0</v>
      </c>
      <c r="S40" s="56">
        <f t="shared" si="5"/>
        <v>0</v>
      </c>
      <c r="T40" s="56" t="e">
        <f t="shared" si="6"/>
        <v>#DIV/0!</v>
      </c>
      <c r="U40" s="57"/>
      <c r="V40" s="57"/>
      <c r="W40" s="174"/>
      <c r="X40" s="57"/>
    </row>
    <row r="41" spans="1:24" s="34" customFormat="1" ht="109.5" customHeight="1" hidden="1">
      <c r="A41" s="68"/>
      <c r="B41" s="64"/>
      <c r="C41" s="65"/>
      <c r="D41" s="65"/>
      <c r="E41" s="65"/>
      <c r="F41" s="168"/>
      <c r="G41" s="168"/>
      <c r="H41" s="168"/>
      <c r="I41" s="168"/>
      <c r="J41" s="56" t="e">
        <f t="shared" si="2"/>
        <v>#DIV/0!</v>
      </c>
      <c r="K41" s="56" t="e">
        <f t="shared" si="3"/>
        <v>#DIV/0!</v>
      </c>
      <c r="L41" s="70"/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56">
        <f t="shared" si="4"/>
        <v>0</v>
      </c>
      <c r="S41" s="56">
        <f t="shared" si="5"/>
        <v>0</v>
      </c>
      <c r="T41" s="56" t="e">
        <f t="shared" si="6"/>
        <v>#DIV/0!</v>
      </c>
      <c r="U41" s="57"/>
      <c r="V41" s="57"/>
      <c r="W41" s="174"/>
      <c r="X41" s="57"/>
    </row>
    <row r="42" spans="1:24" s="34" customFormat="1" ht="54" customHeight="1" hidden="1">
      <c r="A42" s="68"/>
      <c r="B42" s="64"/>
      <c r="C42" s="65"/>
      <c r="D42" s="65"/>
      <c r="E42" s="65"/>
      <c r="F42" s="168"/>
      <c r="G42" s="168"/>
      <c r="H42" s="168"/>
      <c r="I42" s="168"/>
      <c r="J42" s="56" t="e">
        <f t="shared" si="2"/>
        <v>#DIV/0!</v>
      </c>
      <c r="K42" s="56" t="e">
        <f t="shared" si="3"/>
        <v>#DIV/0!</v>
      </c>
      <c r="L42" s="70"/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56">
        <f t="shared" si="4"/>
        <v>0</v>
      </c>
      <c r="S42" s="56">
        <f t="shared" si="5"/>
        <v>0</v>
      </c>
      <c r="T42" s="56" t="e">
        <f t="shared" si="6"/>
        <v>#DIV/0!</v>
      </c>
      <c r="U42" s="57"/>
      <c r="V42" s="57"/>
      <c r="W42" s="174"/>
      <c r="X42" s="57"/>
    </row>
    <row r="43" spans="1:24" s="58" customFormat="1" ht="27" customHeight="1" hidden="1">
      <c r="A43" s="63"/>
      <c r="B43" s="55"/>
      <c r="C43" s="56"/>
      <c r="D43" s="81"/>
      <c r="E43" s="81"/>
      <c r="F43" s="81"/>
      <c r="G43" s="81"/>
      <c r="H43" s="81"/>
      <c r="I43" s="70"/>
      <c r="J43" s="56" t="e">
        <f t="shared" si="2"/>
        <v>#DIV/0!</v>
      </c>
      <c r="K43" s="56" t="e">
        <f t="shared" si="3"/>
        <v>#DIV/0!</v>
      </c>
      <c r="L43" s="70"/>
      <c r="M43" s="61">
        <v>0</v>
      </c>
      <c r="N43" s="61">
        <v>0</v>
      </c>
      <c r="O43" s="61">
        <v>0</v>
      </c>
      <c r="P43" s="61">
        <v>0</v>
      </c>
      <c r="Q43" s="61">
        <v>0</v>
      </c>
      <c r="R43" s="56">
        <f t="shared" si="4"/>
        <v>0</v>
      </c>
      <c r="S43" s="56">
        <f t="shared" si="5"/>
        <v>0</v>
      </c>
      <c r="T43" s="56" t="e">
        <f t="shared" si="6"/>
        <v>#DIV/0!</v>
      </c>
      <c r="U43" s="57"/>
      <c r="V43" s="57"/>
      <c r="W43" s="71"/>
      <c r="X43" s="57"/>
    </row>
    <row r="44" spans="1:24" s="58" customFormat="1" ht="29.25" customHeight="1" hidden="1">
      <c r="A44" s="63"/>
      <c r="B44" s="55"/>
      <c r="C44" s="56"/>
      <c r="D44" s="81"/>
      <c r="E44" s="81"/>
      <c r="F44" s="81"/>
      <c r="G44" s="81"/>
      <c r="H44" s="81"/>
      <c r="I44" s="70"/>
      <c r="J44" s="56" t="e">
        <f t="shared" si="2"/>
        <v>#DIV/0!</v>
      </c>
      <c r="K44" s="56" t="e">
        <f t="shared" si="3"/>
        <v>#DIV/0!</v>
      </c>
      <c r="L44" s="70"/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56">
        <f t="shared" si="4"/>
        <v>0</v>
      </c>
      <c r="S44" s="56">
        <f t="shared" si="5"/>
        <v>0</v>
      </c>
      <c r="T44" s="56" t="e">
        <f t="shared" si="6"/>
        <v>#DIV/0!</v>
      </c>
      <c r="U44" s="57"/>
      <c r="V44" s="57"/>
      <c r="W44" s="71"/>
      <c r="X44" s="57"/>
    </row>
    <row r="45" spans="1:24" s="58" customFormat="1" ht="58.5" customHeight="1">
      <c r="A45" s="63" t="s">
        <v>308</v>
      </c>
      <c r="B45" s="60">
        <v>18000000</v>
      </c>
      <c r="C45" s="61">
        <f aca="true" t="shared" si="15" ref="C45:H45">C46+C58+C62+C64</f>
        <v>811670</v>
      </c>
      <c r="D45" s="61">
        <f t="shared" si="15"/>
        <v>187806</v>
      </c>
      <c r="E45" s="61">
        <f t="shared" si="15"/>
        <v>0</v>
      </c>
      <c r="F45" s="61">
        <f t="shared" si="15"/>
        <v>0</v>
      </c>
      <c r="G45" s="61">
        <f t="shared" si="15"/>
        <v>0</v>
      </c>
      <c r="H45" s="61">
        <f t="shared" si="15"/>
        <v>182798.1</v>
      </c>
      <c r="I45" s="70"/>
      <c r="J45" s="56">
        <f t="shared" si="2"/>
        <v>97.33347177406473</v>
      </c>
      <c r="K45" s="56">
        <f t="shared" si="3"/>
        <v>22.52123399903902</v>
      </c>
      <c r="L45" s="70"/>
      <c r="M45" s="61">
        <v>0</v>
      </c>
      <c r="N45" s="61">
        <v>0</v>
      </c>
      <c r="O45" s="61">
        <v>0</v>
      </c>
      <c r="P45" s="61">
        <v>0</v>
      </c>
      <c r="Q45" s="61">
        <v>0</v>
      </c>
      <c r="R45" s="56">
        <f t="shared" si="4"/>
        <v>811670</v>
      </c>
      <c r="S45" s="56">
        <f t="shared" si="5"/>
        <v>182798.1</v>
      </c>
      <c r="T45" s="56">
        <f t="shared" si="6"/>
        <v>22.52123399903902</v>
      </c>
      <c r="U45" s="57"/>
      <c r="V45" s="57"/>
      <c r="W45" s="71"/>
      <c r="X45" s="57"/>
    </row>
    <row r="46" spans="1:24" s="58" customFormat="1" ht="29.25" customHeight="1">
      <c r="A46" s="63" t="s">
        <v>49</v>
      </c>
      <c r="B46" s="60">
        <v>18010000</v>
      </c>
      <c r="C46" s="61">
        <f aca="true" t="shared" si="16" ref="C46:H46">C47+C48+C49+C51+C52+C53+C54+C55+C56+C57</f>
        <v>665125</v>
      </c>
      <c r="D46" s="56">
        <f t="shared" si="16"/>
        <v>152306</v>
      </c>
      <c r="E46" s="56">
        <f t="shared" si="16"/>
        <v>0</v>
      </c>
      <c r="F46" s="56">
        <f t="shared" si="16"/>
        <v>0</v>
      </c>
      <c r="G46" s="56">
        <f t="shared" si="16"/>
        <v>0</v>
      </c>
      <c r="H46" s="56">
        <f t="shared" si="16"/>
        <v>145717</v>
      </c>
      <c r="I46" s="70"/>
      <c r="J46" s="56">
        <f t="shared" si="2"/>
        <v>95.67384082045356</v>
      </c>
      <c r="K46" s="56">
        <f t="shared" si="3"/>
        <v>21.908212741965798</v>
      </c>
      <c r="L46" s="70"/>
      <c r="M46" s="61">
        <v>0</v>
      </c>
      <c r="N46" s="61">
        <v>0</v>
      </c>
      <c r="O46" s="61">
        <v>0</v>
      </c>
      <c r="P46" s="61">
        <v>0</v>
      </c>
      <c r="Q46" s="61">
        <v>0</v>
      </c>
      <c r="R46" s="56">
        <f t="shared" si="4"/>
        <v>665125</v>
      </c>
      <c r="S46" s="56">
        <f t="shared" si="5"/>
        <v>145717</v>
      </c>
      <c r="T46" s="56">
        <f t="shared" si="6"/>
        <v>21.908212741965798</v>
      </c>
      <c r="U46" s="57"/>
      <c r="V46" s="57"/>
      <c r="W46" s="71"/>
      <c r="X46" s="57"/>
    </row>
    <row r="47" spans="1:24" s="58" customFormat="1" ht="57" customHeight="1">
      <c r="A47" s="169" t="s">
        <v>271</v>
      </c>
      <c r="B47" s="173">
        <v>18010100</v>
      </c>
      <c r="C47" s="66">
        <v>300</v>
      </c>
      <c r="D47" s="66">
        <v>60</v>
      </c>
      <c r="E47" s="66"/>
      <c r="F47" s="66"/>
      <c r="G47" s="66"/>
      <c r="H47" s="66">
        <v>70.4</v>
      </c>
      <c r="I47" s="168"/>
      <c r="J47" s="66">
        <f t="shared" si="2"/>
        <v>117.33333333333333</v>
      </c>
      <c r="K47" s="66">
        <f t="shared" si="3"/>
        <v>23.46666666666667</v>
      </c>
      <c r="L47" s="168"/>
      <c r="M47" s="66">
        <v>0</v>
      </c>
      <c r="N47" s="66">
        <v>0</v>
      </c>
      <c r="O47" s="66">
        <v>0</v>
      </c>
      <c r="P47" s="66">
        <v>0</v>
      </c>
      <c r="Q47" s="66">
        <v>0</v>
      </c>
      <c r="R47" s="66">
        <f t="shared" si="4"/>
        <v>300</v>
      </c>
      <c r="S47" s="66">
        <f t="shared" si="5"/>
        <v>70.4</v>
      </c>
      <c r="T47" s="66">
        <f t="shared" si="6"/>
        <v>23.46666666666667</v>
      </c>
      <c r="U47" s="57"/>
      <c r="V47" s="57"/>
      <c r="W47" s="71"/>
      <c r="X47" s="57"/>
    </row>
    <row r="48" spans="1:24" s="34" customFormat="1" ht="54.75" customHeight="1">
      <c r="A48" s="169" t="s">
        <v>272</v>
      </c>
      <c r="B48" s="173">
        <v>18010200</v>
      </c>
      <c r="C48" s="66">
        <v>2800</v>
      </c>
      <c r="D48" s="66">
        <v>0</v>
      </c>
      <c r="E48" s="66"/>
      <c r="F48" s="168"/>
      <c r="G48" s="168"/>
      <c r="H48" s="168">
        <v>64.6</v>
      </c>
      <c r="I48" s="168"/>
      <c r="J48" s="66"/>
      <c r="K48" s="66">
        <f t="shared" si="3"/>
        <v>2.307142857142857</v>
      </c>
      <c r="L48" s="168"/>
      <c r="M48" s="66">
        <v>0</v>
      </c>
      <c r="N48" s="66">
        <v>0</v>
      </c>
      <c r="O48" s="66">
        <v>0</v>
      </c>
      <c r="P48" s="66">
        <v>0</v>
      </c>
      <c r="Q48" s="66">
        <v>0</v>
      </c>
      <c r="R48" s="66">
        <f t="shared" si="4"/>
        <v>2800</v>
      </c>
      <c r="S48" s="66">
        <f t="shared" si="5"/>
        <v>64.6</v>
      </c>
      <c r="T48" s="66">
        <f t="shared" si="6"/>
        <v>2.307142857142857</v>
      </c>
      <c r="U48" s="57"/>
      <c r="V48" s="57"/>
      <c r="W48" s="174"/>
      <c r="X48" s="57"/>
    </row>
    <row r="49" spans="1:24" s="34" customFormat="1" ht="58.5" customHeight="1">
      <c r="A49" s="169" t="s">
        <v>273</v>
      </c>
      <c r="B49" s="173">
        <v>18010300</v>
      </c>
      <c r="C49" s="66">
        <v>4600</v>
      </c>
      <c r="D49" s="66">
        <v>0</v>
      </c>
      <c r="E49" s="66"/>
      <c r="F49" s="168"/>
      <c r="G49" s="168"/>
      <c r="H49" s="168">
        <v>848.2</v>
      </c>
      <c r="I49" s="168"/>
      <c r="J49" s="66"/>
      <c r="K49" s="66">
        <f t="shared" si="3"/>
        <v>18.439130434782612</v>
      </c>
      <c r="L49" s="168"/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6">
        <f t="shared" si="4"/>
        <v>4600</v>
      </c>
      <c r="S49" s="66">
        <f t="shared" si="5"/>
        <v>848.2</v>
      </c>
      <c r="T49" s="66">
        <f t="shared" si="6"/>
        <v>18.439130434782612</v>
      </c>
      <c r="U49" s="57"/>
      <c r="V49" s="57"/>
      <c r="W49" s="174"/>
      <c r="X49" s="57"/>
    </row>
    <row r="50" spans="1:24" s="34" customFormat="1" ht="42.75" hidden="1">
      <c r="A50" s="68"/>
      <c r="B50" s="173"/>
      <c r="C50" s="66"/>
      <c r="D50" s="66"/>
      <c r="E50" s="66"/>
      <c r="F50" s="168"/>
      <c r="G50" s="168"/>
      <c r="H50" s="168"/>
      <c r="I50" s="168"/>
      <c r="J50" s="66" t="e">
        <f t="shared" si="2"/>
        <v>#DIV/0!</v>
      </c>
      <c r="K50" s="66" t="e">
        <f t="shared" si="3"/>
        <v>#DIV/0!</v>
      </c>
      <c r="L50" s="168"/>
      <c r="M50" s="66">
        <v>0</v>
      </c>
      <c r="N50" s="66">
        <v>0</v>
      </c>
      <c r="O50" s="66">
        <v>0</v>
      </c>
      <c r="P50" s="66">
        <v>0</v>
      </c>
      <c r="Q50" s="66">
        <v>0</v>
      </c>
      <c r="R50" s="66">
        <f t="shared" si="4"/>
        <v>0</v>
      </c>
      <c r="S50" s="66">
        <f t="shared" si="5"/>
        <v>0</v>
      </c>
      <c r="T50" s="66" t="e">
        <f t="shared" si="6"/>
        <v>#DIV/0!</v>
      </c>
      <c r="U50" s="57"/>
      <c r="V50" s="57"/>
      <c r="W50" s="174"/>
      <c r="X50" s="57"/>
    </row>
    <row r="51" spans="1:24" s="34" customFormat="1" ht="61.5" customHeight="1">
      <c r="A51" s="169" t="s">
        <v>274</v>
      </c>
      <c r="B51" s="173">
        <v>18010400</v>
      </c>
      <c r="C51" s="66">
        <v>16300</v>
      </c>
      <c r="D51" s="66">
        <v>3000</v>
      </c>
      <c r="E51" s="66"/>
      <c r="F51" s="168"/>
      <c r="G51" s="168"/>
      <c r="H51" s="168">
        <v>3504.1</v>
      </c>
      <c r="I51" s="168"/>
      <c r="J51" s="66">
        <f t="shared" si="2"/>
        <v>116.80333333333333</v>
      </c>
      <c r="K51" s="66">
        <f t="shared" si="3"/>
        <v>21.49754601226994</v>
      </c>
      <c r="L51" s="168"/>
      <c r="M51" s="66">
        <v>0</v>
      </c>
      <c r="N51" s="66">
        <v>0</v>
      </c>
      <c r="O51" s="66">
        <v>0</v>
      </c>
      <c r="P51" s="66">
        <v>0</v>
      </c>
      <c r="Q51" s="66">
        <v>0</v>
      </c>
      <c r="R51" s="66">
        <f t="shared" si="4"/>
        <v>16300</v>
      </c>
      <c r="S51" s="66">
        <f t="shared" si="5"/>
        <v>3504.1</v>
      </c>
      <c r="T51" s="66">
        <f t="shared" si="6"/>
        <v>21.49754601226994</v>
      </c>
      <c r="U51" s="57"/>
      <c r="V51" s="57"/>
      <c r="W51" s="174"/>
      <c r="X51" s="57"/>
    </row>
    <row r="52" spans="1:24" s="34" customFormat="1" ht="40.5" customHeight="1">
      <c r="A52" s="68" t="s">
        <v>13</v>
      </c>
      <c r="B52" s="173">
        <v>18010500</v>
      </c>
      <c r="C52" s="66">
        <v>93100</v>
      </c>
      <c r="D52" s="66">
        <v>20200</v>
      </c>
      <c r="E52" s="66"/>
      <c r="F52" s="168"/>
      <c r="G52" s="168"/>
      <c r="H52" s="168">
        <v>19770.3</v>
      </c>
      <c r="I52" s="168"/>
      <c r="J52" s="66">
        <f t="shared" si="2"/>
        <v>97.87277227722771</v>
      </c>
      <c r="K52" s="66">
        <f t="shared" si="3"/>
        <v>21.235553168635874</v>
      </c>
      <c r="L52" s="168"/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f t="shared" si="4"/>
        <v>93100</v>
      </c>
      <c r="S52" s="66">
        <f t="shared" si="5"/>
        <v>19770.3</v>
      </c>
      <c r="T52" s="66">
        <f t="shared" si="6"/>
        <v>21.235553168635874</v>
      </c>
      <c r="U52" s="57"/>
      <c r="V52" s="57"/>
      <c r="W52" s="174"/>
      <c r="X52" s="57"/>
    </row>
    <row r="53" spans="1:24" s="34" customFormat="1" ht="33.75" customHeight="1">
      <c r="A53" s="68" t="s">
        <v>14</v>
      </c>
      <c r="B53" s="173">
        <v>18010600</v>
      </c>
      <c r="C53" s="66">
        <v>527200</v>
      </c>
      <c r="D53" s="66">
        <v>125800</v>
      </c>
      <c r="E53" s="66"/>
      <c r="F53" s="168"/>
      <c r="G53" s="168"/>
      <c r="H53" s="168">
        <v>118329.3</v>
      </c>
      <c r="I53" s="168"/>
      <c r="J53" s="66">
        <f t="shared" si="2"/>
        <v>94.06144674085851</v>
      </c>
      <c r="K53" s="66">
        <f t="shared" si="3"/>
        <v>22.444859635811838</v>
      </c>
      <c r="L53" s="168"/>
      <c r="M53" s="66">
        <v>0</v>
      </c>
      <c r="N53" s="66">
        <v>0</v>
      </c>
      <c r="O53" s="66">
        <v>0</v>
      </c>
      <c r="P53" s="66">
        <v>0</v>
      </c>
      <c r="Q53" s="66">
        <v>0</v>
      </c>
      <c r="R53" s="66">
        <f t="shared" si="4"/>
        <v>527200</v>
      </c>
      <c r="S53" s="66">
        <f t="shared" si="5"/>
        <v>118329.3</v>
      </c>
      <c r="T53" s="66">
        <f t="shared" si="6"/>
        <v>22.444859635811838</v>
      </c>
      <c r="U53" s="57"/>
      <c r="V53" s="57"/>
      <c r="W53" s="174"/>
      <c r="X53" s="57"/>
    </row>
    <row r="54" spans="1:24" s="34" customFormat="1" ht="30.75" customHeight="1">
      <c r="A54" s="68" t="s">
        <v>15</v>
      </c>
      <c r="B54" s="173">
        <v>18010700</v>
      </c>
      <c r="C54" s="66">
        <v>2550</v>
      </c>
      <c r="D54" s="66">
        <v>290</v>
      </c>
      <c r="E54" s="66"/>
      <c r="F54" s="168"/>
      <c r="G54" s="168"/>
      <c r="H54" s="168">
        <v>314.8</v>
      </c>
      <c r="I54" s="168"/>
      <c r="J54" s="66">
        <f t="shared" si="2"/>
        <v>108.55172413793103</v>
      </c>
      <c r="K54" s="66">
        <f t="shared" si="3"/>
        <v>12.345098039215687</v>
      </c>
      <c r="L54" s="168"/>
      <c r="M54" s="66">
        <v>0</v>
      </c>
      <c r="N54" s="66">
        <v>0</v>
      </c>
      <c r="O54" s="66">
        <v>0</v>
      </c>
      <c r="P54" s="66">
        <v>0</v>
      </c>
      <c r="Q54" s="66">
        <v>0</v>
      </c>
      <c r="R54" s="66">
        <f t="shared" si="4"/>
        <v>2550</v>
      </c>
      <c r="S54" s="66">
        <f t="shared" si="5"/>
        <v>314.8</v>
      </c>
      <c r="T54" s="66">
        <f t="shared" si="6"/>
        <v>12.345098039215687</v>
      </c>
      <c r="U54" s="57"/>
      <c r="V54" s="57"/>
      <c r="W54" s="174"/>
      <c r="X54" s="57"/>
    </row>
    <row r="55" spans="1:24" s="34" customFormat="1" ht="29.25" customHeight="1">
      <c r="A55" s="68" t="s">
        <v>16</v>
      </c>
      <c r="B55" s="173">
        <v>18010900</v>
      </c>
      <c r="C55" s="66">
        <v>17850</v>
      </c>
      <c r="D55" s="66">
        <v>2900</v>
      </c>
      <c r="E55" s="66"/>
      <c r="F55" s="168"/>
      <c r="G55" s="168"/>
      <c r="H55" s="168">
        <v>2725.7</v>
      </c>
      <c r="I55" s="168"/>
      <c r="J55" s="66">
        <f t="shared" si="2"/>
        <v>93.98965517241379</v>
      </c>
      <c r="K55" s="66">
        <f t="shared" si="3"/>
        <v>15.27002801120448</v>
      </c>
      <c r="L55" s="168"/>
      <c r="M55" s="66">
        <v>0</v>
      </c>
      <c r="N55" s="66">
        <v>0</v>
      </c>
      <c r="O55" s="66">
        <v>0</v>
      </c>
      <c r="P55" s="66">
        <v>0</v>
      </c>
      <c r="Q55" s="66">
        <v>0</v>
      </c>
      <c r="R55" s="66">
        <f t="shared" si="4"/>
        <v>17850</v>
      </c>
      <c r="S55" s="66">
        <f t="shared" si="5"/>
        <v>2725.7</v>
      </c>
      <c r="T55" s="66">
        <f t="shared" si="6"/>
        <v>15.27002801120448</v>
      </c>
      <c r="U55" s="57"/>
      <c r="V55" s="57"/>
      <c r="W55" s="174"/>
      <c r="X55" s="57"/>
    </row>
    <row r="56" spans="1:24" s="34" customFormat="1" ht="32.25" customHeight="1">
      <c r="A56" s="68" t="s">
        <v>50</v>
      </c>
      <c r="B56" s="173">
        <v>18011000</v>
      </c>
      <c r="C56" s="66">
        <v>200</v>
      </c>
      <c r="D56" s="66">
        <v>0</v>
      </c>
      <c r="E56" s="66"/>
      <c r="F56" s="168"/>
      <c r="G56" s="168"/>
      <c r="H56" s="168">
        <v>39.6</v>
      </c>
      <c r="I56" s="168"/>
      <c r="J56" s="66"/>
      <c r="K56" s="66">
        <f t="shared" si="3"/>
        <v>19.8</v>
      </c>
      <c r="L56" s="168"/>
      <c r="M56" s="66">
        <v>0</v>
      </c>
      <c r="N56" s="66">
        <v>0</v>
      </c>
      <c r="O56" s="66">
        <v>0</v>
      </c>
      <c r="P56" s="66">
        <v>0</v>
      </c>
      <c r="Q56" s="66">
        <v>0</v>
      </c>
      <c r="R56" s="66">
        <f t="shared" si="4"/>
        <v>200</v>
      </c>
      <c r="S56" s="66">
        <f t="shared" si="5"/>
        <v>39.6</v>
      </c>
      <c r="T56" s="66">
        <f t="shared" si="6"/>
        <v>19.8</v>
      </c>
      <c r="U56" s="57"/>
      <c r="V56" s="57"/>
      <c r="W56" s="174"/>
      <c r="X56" s="57"/>
    </row>
    <row r="57" spans="1:24" s="34" customFormat="1" ht="34.5" customHeight="1">
      <c r="A57" s="68" t="s">
        <v>51</v>
      </c>
      <c r="B57" s="173">
        <v>18011100</v>
      </c>
      <c r="C57" s="66">
        <v>225</v>
      </c>
      <c r="D57" s="66">
        <v>56</v>
      </c>
      <c r="E57" s="66"/>
      <c r="F57" s="168"/>
      <c r="G57" s="168"/>
      <c r="H57" s="168">
        <v>50</v>
      </c>
      <c r="I57" s="168"/>
      <c r="J57" s="66">
        <f t="shared" si="2"/>
        <v>89.28571428571429</v>
      </c>
      <c r="K57" s="66">
        <f t="shared" si="3"/>
        <v>22.22222222222222</v>
      </c>
      <c r="L57" s="168"/>
      <c r="M57" s="66">
        <v>0</v>
      </c>
      <c r="N57" s="66">
        <v>0</v>
      </c>
      <c r="O57" s="66">
        <v>0</v>
      </c>
      <c r="P57" s="66">
        <v>0</v>
      </c>
      <c r="Q57" s="66">
        <v>0</v>
      </c>
      <c r="R57" s="66">
        <f t="shared" si="4"/>
        <v>225</v>
      </c>
      <c r="S57" s="66">
        <f t="shared" si="5"/>
        <v>50</v>
      </c>
      <c r="T57" s="66">
        <f t="shared" si="6"/>
        <v>22.22222222222222</v>
      </c>
      <c r="U57" s="57"/>
      <c r="V57" s="57"/>
      <c r="W57" s="174"/>
      <c r="X57" s="57"/>
    </row>
    <row r="58" spans="1:24" s="34" customFormat="1" ht="27" customHeight="1">
      <c r="A58" s="63" t="s">
        <v>52</v>
      </c>
      <c r="B58" s="60">
        <v>18030000</v>
      </c>
      <c r="C58" s="61">
        <f aca="true" t="shared" si="17" ref="C58:H58">C59+C61</f>
        <v>125</v>
      </c>
      <c r="D58" s="61">
        <f t="shared" si="17"/>
        <v>20</v>
      </c>
      <c r="E58" s="61">
        <f t="shared" si="17"/>
        <v>0</v>
      </c>
      <c r="F58" s="61">
        <f t="shared" si="17"/>
        <v>0</v>
      </c>
      <c r="G58" s="61">
        <f t="shared" si="17"/>
        <v>0</v>
      </c>
      <c r="H58" s="61">
        <f t="shared" si="17"/>
        <v>35.6</v>
      </c>
      <c r="I58" s="168"/>
      <c r="J58" s="56">
        <f t="shared" si="2"/>
        <v>178</v>
      </c>
      <c r="K58" s="56">
        <f t="shared" si="3"/>
        <v>28.48</v>
      </c>
      <c r="L58" s="168"/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56">
        <f t="shared" si="4"/>
        <v>125</v>
      </c>
      <c r="S58" s="56">
        <f t="shared" si="5"/>
        <v>35.6</v>
      </c>
      <c r="T58" s="56">
        <f t="shared" si="6"/>
        <v>28.48</v>
      </c>
      <c r="U58" s="57"/>
      <c r="V58" s="57"/>
      <c r="W58" s="174"/>
      <c r="X58" s="57"/>
    </row>
    <row r="59" spans="1:24" s="34" customFormat="1" ht="34.5" customHeight="1">
      <c r="A59" s="68" t="s">
        <v>53</v>
      </c>
      <c r="B59" s="173">
        <v>18030100</v>
      </c>
      <c r="C59" s="66">
        <v>80</v>
      </c>
      <c r="D59" s="66">
        <v>15</v>
      </c>
      <c r="E59" s="66"/>
      <c r="F59" s="168"/>
      <c r="G59" s="168"/>
      <c r="H59" s="168">
        <v>17.8</v>
      </c>
      <c r="I59" s="168"/>
      <c r="J59" s="66">
        <f t="shared" si="2"/>
        <v>118.66666666666667</v>
      </c>
      <c r="K59" s="66">
        <f t="shared" si="3"/>
        <v>22.25</v>
      </c>
      <c r="L59" s="168"/>
      <c r="M59" s="66">
        <v>0</v>
      </c>
      <c r="N59" s="66">
        <v>0</v>
      </c>
      <c r="O59" s="66">
        <v>0</v>
      </c>
      <c r="P59" s="66">
        <v>0</v>
      </c>
      <c r="Q59" s="66">
        <v>0</v>
      </c>
      <c r="R59" s="66">
        <f t="shared" si="4"/>
        <v>80</v>
      </c>
      <c r="S59" s="66">
        <f t="shared" si="5"/>
        <v>17.8</v>
      </c>
      <c r="T59" s="66">
        <f t="shared" si="6"/>
        <v>22.25</v>
      </c>
      <c r="U59" s="57"/>
      <c r="V59" s="57"/>
      <c r="W59" s="174"/>
      <c r="X59" s="57"/>
    </row>
    <row r="60" spans="1:24" s="34" customFormat="1" ht="132.75" customHeight="1" hidden="1">
      <c r="A60" s="68"/>
      <c r="B60" s="173"/>
      <c r="C60" s="66"/>
      <c r="D60" s="66"/>
      <c r="E60" s="66"/>
      <c r="F60" s="168"/>
      <c r="G60" s="168"/>
      <c r="H60" s="168"/>
      <c r="I60" s="168"/>
      <c r="J60" s="66" t="e">
        <f t="shared" si="2"/>
        <v>#DIV/0!</v>
      </c>
      <c r="K60" s="66" t="e">
        <f t="shared" si="3"/>
        <v>#DIV/0!</v>
      </c>
      <c r="L60" s="168"/>
      <c r="M60" s="66">
        <v>0</v>
      </c>
      <c r="N60" s="66">
        <v>0</v>
      </c>
      <c r="O60" s="66">
        <v>0</v>
      </c>
      <c r="P60" s="66">
        <v>0</v>
      </c>
      <c r="Q60" s="66">
        <v>0</v>
      </c>
      <c r="R60" s="66">
        <f t="shared" si="4"/>
        <v>0</v>
      </c>
      <c r="S60" s="66">
        <f t="shared" si="5"/>
        <v>0</v>
      </c>
      <c r="T60" s="66" t="e">
        <f t="shared" si="6"/>
        <v>#DIV/0!</v>
      </c>
      <c r="U60" s="57"/>
      <c r="V60" s="57"/>
      <c r="W60" s="174"/>
      <c r="X60" s="57"/>
    </row>
    <row r="61" spans="1:24" s="34" customFormat="1" ht="33" customHeight="1">
      <c r="A61" s="68" t="s">
        <v>54</v>
      </c>
      <c r="B61" s="173">
        <v>18030200</v>
      </c>
      <c r="C61" s="66">
        <v>45</v>
      </c>
      <c r="D61" s="66">
        <v>5</v>
      </c>
      <c r="E61" s="66"/>
      <c r="F61" s="168"/>
      <c r="G61" s="168"/>
      <c r="H61" s="168">
        <v>17.8</v>
      </c>
      <c r="I61" s="168"/>
      <c r="J61" s="66">
        <f t="shared" si="2"/>
        <v>356</v>
      </c>
      <c r="K61" s="66">
        <f t="shared" si="3"/>
        <v>39.55555555555556</v>
      </c>
      <c r="L61" s="168"/>
      <c r="M61" s="66">
        <v>0</v>
      </c>
      <c r="N61" s="66">
        <v>0</v>
      </c>
      <c r="O61" s="66">
        <v>0</v>
      </c>
      <c r="P61" s="66">
        <v>0</v>
      </c>
      <c r="Q61" s="66">
        <v>0</v>
      </c>
      <c r="R61" s="66">
        <f t="shared" si="4"/>
        <v>45</v>
      </c>
      <c r="S61" s="66">
        <f t="shared" si="5"/>
        <v>17.8</v>
      </c>
      <c r="T61" s="66">
        <f t="shared" si="6"/>
        <v>39.55555555555556</v>
      </c>
      <c r="U61" s="57"/>
      <c r="V61" s="57"/>
      <c r="W61" s="174"/>
      <c r="X61" s="57"/>
    </row>
    <row r="62" spans="1:24" s="34" customFormat="1" ht="52.5" customHeight="1">
      <c r="A62" s="63" t="s">
        <v>302</v>
      </c>
      <c r="B62" s="60">
        <v>18040000</v>
      </c>
      <c r="C62" s="61">
        <f aca="true" t="shared" si="18" ref="C62:H62">C63</f>
        <v>0</v>
      </c>
      <c r="D62" s="61">
        <f t="shared" si="18"/>
        <v>0</v>
      </c>
      <c r="E62" s="61">
        <f t="shared" si="18"/>
        <v>0</v>
      </c>
      <c r="F62" s="61">
        <f t="shared" si="18"/>
        <v>0</v>
      </c>
      <c r="G62" s="61">
        <f t="shared" si="18"/>
        <v>0</v>
      </c>
      <c r="H62" s="61">
        <f t="shared" si="18"/>
        <v>-0.4</v>
      </c>
      <c r="I62" s="70"/>
      <c r="J62" s="56"/>
      <c r="K62" s="56"/>
      <c r="L62" s="70"/>
      <c r="M62" s="61">
        <v>0</v>
      </c>
      <c r="N62" s="61">
        <v>0</v>
      </c>
      <c r="O62" s="61">
        <v>0</v>
      </c>
      <c r="P62" s="61">
        <v>0</v>
      </c>
      <c r="Q62" s="61">
        <v>0</v>
      </c>
      <c r="R62" s="56">
        <f t="shared" si="4"/>
        <v>0</v>
      </c>
      <c r="S62" s="56">
        <f t="shared" si="5"/>
        <v>-0.4</v>
      </c>
      <c r="T62" s="56"/>
      <c r="U62" s="57"/>
      <c r="V62" s="57"/>
      <c r="W62" s="174"/>
      <c r="X62" s="57"/>
    </row>
    <row r="63" spans="1:24" s="34" customFormat="1" ht="73.5" customHeight="1">
      <c r="A63" s="68" t="s">
        <v>301</v>
      </c>
      <c r="B63" s="173">
        <v>18041900</v>
      </c>
      <c r="C63" s="66">
        <v>0</v>
      </c>
      <c r="D63" s="66">
        <v>0</v>
      </c>
      <c r="E63" s="66"/>
      <c r="F63" s="168"/>
      <c r="G63" s="168"/>
      <c r="H63" s="168">
        <v>-0.4</v>
      </c>
      <c r="I63" s="168"/>
      <c r="J63" s="56"/>
      <c r="K63" s="56"/>
      <c r="L63" s="168"/>
      <c r="M63" s="66">
        <v>0</v>
      </c>
      <c r="N63" s="66">
        <v>0</v>
      </c>
      <c r="O63" s="66">
        <v>0</v>
      </c>
      <c r="P63" s="66">
        <v>0</v>
      </c>
      <c r="Q63" s="66">
        <v>0</v>
      </c>
      <c r="R63" s="66">
        <f t="shared" si="4"/>
        <v>0</v>
      </c>
      <c r="S63" s="66">
        <f t="shared" si="5"/>
        <v>-0.4</v>
      </c>
      <c r="T63" s="56"/>
      <c r="U63" s="57"/>
      <c r="V63" s="57"/>
      <c r="W63" s="174"/>
      <c r="X63" s="57"/>
    </row>
    <row r="64" spans="1:24" s="58" customFormat="1" ht="32.25" customHeight="1">
      <c r="A64" s="63" t="s">
        <v>55</v>
      </c>
      <c r="B64" s="55">
        <v>18050000</v>
      </c>
      <c r="C64" s="56">
        <f aca="true" t="shared" si="19" ref="C64:H64">C66+C67+C68</f>
        <v>146420</v>
      </c>
      <c r="D64" s="56">
        <f t="shared" si="19"/>
        <v>35480</v>
      </c>
      <c r="E64" s="56">
        <f t="shared" si="19"/>
        <v>0</v>
      </c>
      <c r="F64" s="56">
        <f t="shared" si="19"/>
        <v>0</v>
      </c>
      <c r="G64" s="56">
        <f t="shared" si="19"/>
        <v>0</v>
      </c>
      <c r="H64" s="56">
        <f t="shared" si="19"/>
        <v>37045.9</v>
      </c>
      <c r="I64" s="70"/>
      <c r="J64" s="56">
        <f t="shared" si="2"/>
        <v>104.41347237880495</v>
      </c>
      <c r="K64" s="56">
        <f t="shared" si="3"/>
        <v>25.301120065564813</v>
      </c>
      <c r="L64" s="70"/>
      <c r="M64" s="61">
        <v>0</v>
      </c>
      <c r="N64" s="61">
        <v>0</v>
      </c>
      <c r="O64" s="61">
        <v>0</v>
      </c>
      <c r="P64" s="61">
        <v>0</v>
      </c>
      <c r="Q64" s="61">
        <v>0</v>
      </c>
      <c r="R64" s="56">
        <f t="shared" si="4"/>
        <v>146420</v>
      </c>
      <c r="S64" s="56">
        <f>H64+N64</f>
        <v>37045.9</v>
      </c>
      <c r="T64" s="56">
        <f t="shared" si="6"/>
        <v>25.301120065564813</v>
      </c>
      <c r="U64" s="57"/>
      <c r="V64" s="57"/>
      <c r="W64" s="57"/>
      <c r="X64" s="57"/>
    </row>
    <row r="65" spans="1:24" s="34" customFormat="1" ht="0.75" customHeight="1">
      <c r="A65" s="68"/>
      <c r="B65" s="64"/>
      <c r="C65" s="65"/>
      <c r="D65" s="65"/>
      <c r="E65" s="65"/>
      <c r="F65" s="168"/>
      <c r="G65" s="168"/>
      <c r="H65" s="168"/>
      <c r="I65" s="168"/>
      <c r="J65" s="56" t="e">
        <f t="shared" si="2"/>
        <v>#DIV/0!</v>
      </c>
      <c r="K65" s="56" t="e">
        <f t="shared" si="3"/>
        <v>#DIV/0!</v>
      </c>
      <c r="L65" s="168"/>
      <c r="M65" s="66">
        <v>0</v>
      </c>
      <c r="N65" s="66">
        <v>0</v>
      </c>
      <c r="O65" s="66">
        <v>0</v>
      </c>
      <c r="P65" s="66">
        <v>0</v>
      </c>
      <c r="Q65" s="66">
        <v>0</v>
      </c>
      <c r="R65" s="56">
        <f t="shared" si="4"/>
        <v>0</v>
      </c>
      <c r="S65" s="56">
        <f aca="true" t="shared" si="20" ref="S65:S108">H65+N65</f>
        <v>0</v>
      </c>
      <c r="T65" s="56" t="e">
        <f t="shared" si="6"/>
        <v>#DIV/0!</v>
      </c>
      <c r="U65" s="57"/>
      <c r="V65" s="57"/>
      <c r="W65" s="174"/>
      <c r="X65" s="174"/>
    </row>
    <row r="66" spans="1:24" s="34" customFormat="1" ht="41.25" customHeight="1">
      <c r="A66" s="68" t="s">
        <v>25</v>
      </c>
      <c r="B66" s="173">
        <v>18050300</v>
      </c>
      <c r="C66" s="66">
        <v>15500</v>
      </c>
      <c r="D66" s="66">
        <v>3410</v>
      </c>
      <c r="E66" s="66"/>
      <c r="F66" s="168"/>
      <c r="G66" s="168"/>
      <c r="H66" s="168">
        <v>4494.7</v>
      </c>
      <c r="I66" s="168"/>
      <c r="J66" s="66">
        <f t="shared" si="2"/>
        <v>131.80938416422288</v>
      </c>
      <c r="K66" s="66">
        <f t="shared" si="3"/>
        <v>28.99806451612903</v>
      </c>
      <c r="L66" s="168"/>
      <c r="M66" s="66">
        <v>0</v>
      </c>
      <c r="N66" s="66">
        <v>0</v>
      </c>
      <c r="O66" s="66">
        <v>0</v>
      </c>
      <c r="P66" s="66">
        <v>0</v>
      </c>
      <c r="Q66" s="66">
        <v>0</v>
      </c>
      <c r="R66" s="66">
        <f t="shared" si="4"/>
        <v>15500</v>
      </c>
      <c r="S66" s="66">
        <f t="shared" si="20"/>
        <v>4494.7</v>
      </c>
      <c r="T66" s="66">
        <f t="shared" si="6"/>
        <v>28.99806451612903</v>
      </c>
      <c r="U66" s="57"/>
      <c r="V66" s="57"/>
      <c r="W66" s="174"/>
      <c r="X66" s="174"/>
    </row>
    <row r="67" spans="1:24" s="34" customFormat="1" ht="37.5" customHeight="1">
      <c r="A67" s="68" t="s">
        <v>26</v>
      </c>
      <c r="B67" s="173">
        <v>18050400</v>
      </c>
      <c r="C67" s="66">
        <v>130920</v>
      </c>
      <c r="D67" s="66">
        <v>32070</v>
      </c>
      <c r="E67" s="66"/>
      <c r="F67" s="168"/>
      <c r="G67" s="168"/>
      <c r="H67" s="168">
        <v>32546.2</v>
      </c>
      <c r="I67" s="168"/>
      <c r="J67" s="66">
        <f t="shared" si="2"/>
        <v>101.48487683193015</v>
      </c>
      <c r="K67" s="66">
        <f t="shared" si="3"/>
        <v>24.859608921478767</v>
      </c>
      <c r="L67" s="168"/>
      <c r="M67" s="66">
        <v>0</v>
      </c>
      <c r="N67" s="66">
        <v>0</v>
      </c>
      <c r="O67" s="66">
        <v>0</v>
      </c>
      <c r="P67" s="66">
        <v>0</v>
      </c>
      <c r="Q67" s="66">
        <v>0</v>
      </c>
      <c r="R67" s="66">
        <f t="shared" si="4"/>
        <v>130920</v>
      </c>
      <c r="S67" s="66">
        <f t="shared" si="20"/>
        <v>32546.2</v>
      </c>
      <c r="T67" s="66">
        <f t="shared" si="6"/>
        <v>24.859608921478767</v>
      </c>
      <c r="U67" s="57"/>
      <c r="V67" s="57"/>
      <c r="W67" s="174"/>
      <c r="X67" s="174"/>
    </row>
    <row r="68" spans="1:24" s="34" customFormat="1" ht="90" customHeight="1">
      <c r="A68" s="68" t="s">
        <v>303</v>
      </c>
      <c r="B68" s="173">
        <v>18050500</v>
      </c>
      <c r="C68" s="66">
        <v>0</v>
      </c>
      <c r="D68" s="66">
        <v>0</v>
      </c>
      <c r="E68" s="66"/>
      <c r="F68" s="168"/>
      <c r="G68" s="168"/>
      <c r="H68" s="168">
        <v>5</v>
      </c>
      <c r="I68" s="168"/>
      <c r="J68" s="56"/>
      <c r="K68" s="56"/>
      <c r="L68" s="168"/>
      <c r="M68" s="66">
        <v>0</v>
      </c>
      <c r="N68" s="66">
        <v>0</v>
      </c>
      <c r="O68" s="66"/>
      <c r="P68" s="66"/>
      <c r="Q68" s="66">
        <v>0</v>
      </c>
      <c r="R68" s="66">
        <f t="shared" si="4"/>
        <v>0</v>
      </c>
      <c r="S68" s="66">
        <f t="shared" si="20"/>
        <v>5</v>
      </c>
      <c r="T68" s="66"/>
      <c r="U68" s="57"/>
      <c r="V68" s="57"/>
      <c r="W68" s="174"/>
      <c r="X68" s="174"/>
    </row>
    <row r="69" spans="1:24" s="34" customFormat="1" ht="42" customHeight="1">
      <c r="A69" s="63" t="s">
        <v>27</v>
      </c>
      <c r="B69" s="60">
        <v>19000000</v>
      </c>
      <c r="C69" s="61">
        <f>C70</f>
        <v>0</v>
      </c>
      <c r="D69" s="61">
        <v>0</v>
      </c>
      <c r="E69" s="61">
        <v>0</v>
      </c>
      <c r="F69" s="61">
        <v>0</v>
      </c>
      <c r="G69" s="61">
        <v>0</v>
      </c>
      <c r="H69" s="61">
        <v>0</v>
      </c>
      <c r="I69" s="61">
        <v>0</v>
      </c>
      <c r="J69" s="56"/>
      <c r="K69" s="56"/>
      <c r="L69" s="61">
        <v>0</v>
      </c>
      <c r="M69" s="82">
        <f>M70</f>
        <v>8400</v>
      </c>
      <c r="N69" s="82">
        <f>N70+N74</f>
        <v>2201.7</v>
      </c>
      <c r="O69" s="168"/>
      <c r="P69" s="168"/>
      <c r="Q69" s="70">
        <f aca="true" t="shared" si="21" ref="Q69:Q76">N69/M69*100</f>
        <v>26.210714285714282</v>
      </c>
      <c r="R69" s="56">
        <f t="shared" si="4"/>
        <v>8400</v>
      </c>
      <c r="S69" s="56">
        <f t="shared" si="20"/>
        <v>2201.7</v>
      </c>
      <c r="T69" s="56">
        <f t="shared" si="6"/>
        <v>26.210714285714282</v>
      </c>
      <c r="U69" s="57"/>
      <c r="V69" s="57"/>
      <c r="W69" s="174"/>
      <c r="X69" s="57"/>
    </row>
    <row r="70" spans="1:24" s="34" customFormat="1" ht="27.75" customHeight="1">
      <c r="A70" s="63" t="s">
        <v>28</v>
      </c>
      <c r="B70" s="60">
        <v>19010000</v>
      </c>
      <c r="C70" s="61">
        <f>C71+C72+C73</f>
        <v>0</v>
      </c>
      <c r="D70" s="61">
        <v>0</v>
      </c>
      <c r="E70" s="61">
        <v>0</v>
      </c>
      <c r="F70" s="61">
        <v>0</v>
      </c>
      <c r="G70" s="61">
        <v>0</v>
      </c>
      <c r="H70" s="61">
        <v>0</v>
      </c>
      <c r="I70" s="61">
        <v>0</v>
      </c>
      <c r="J70" s="56"/>
      <c r="K70" s="56"/>
      <c r="L70" s="61">
        <v>0</v>
      </c>
      <c r="M70" s="82">
        <f>M71+M72+M73</f>
        <v>8400</v>
      </c>
      <c r="N70" s="82">
        <f>N71+N72+N73</f>
        <v>2201.6</v>
      </c>
      <c r="O70" s="168"/>
      <c r="P70" s="168"/>
      <c r="Q70" s="70">
        <f t="shared" si="21"/>
        <v>26.20952380952381</v>
      </c>
      <c r="R70" s="56">
        <f t="shared" si="4"/>
        <v>8400</v>
      </c>
      <c r="S70" s="56">
        <f t="shared" si="20"/>
        <v>2201.6</v>
      </c>
      <c r="T70" s="56">
        <f t="shared" si="6"/>
        <v>26.20952380952381</v>
      </c>
      <c r="U70" s="57"/>
      <c r="V70" s="57"/>
      <c r="W70" s="174"/>
      <c r="X70" s="57"/>
    </row>
    <row r="71" spans="1:24" s="58" customFormat="1" ht="86.25" customHeight="1">
      <c r="A71" s="169" t="s">
        <v>56</v>
      </c>
      <c r="B71" s="173">
        <v>19010100</v>
      </c>
      <c r="C71" s="66">
        <v>0</v>
      </c>
      <c r="D71" s="65">
        <v>0</v>
      </c>
      <c r="E71" s="65">
        <v>0</v>
      </c>
      <c r="F71" s="65">
        <v>0</v>
      </c>
      <c r="G71" s="65">
        <v>0</v>
      </c>
      <c r="H71" s="65">
        <v>0</v>
      </c>
      <c r="I71" s="65">
        <v>0</v>
      </c>
      <c r="J71" s="56"/>
      <c r="K71" s="56"/>
      <c r="L71" s="65">
        <v>0</v>
      </c>
      <c r="M71" s="83">
        <v>8070</v>
      </c>
      <c r="N71" s="67">
        <v>2115.4</v>
      </c>
      <c r="O71" s="67"/>
      <c r="P71" s="67"/>
      <c r="Q71" s="67">
        <f t="shared" si="21"/>
        <v>26.213135068153658</v>
      </c>
      <c r="R71" s="66">
        <f t="shared" si="4"/>
        <v>8070</v>
      </c>
      <c r="S71" s="66">
        <f t="shared" si="20"/>
        <v>2115.4</v>
      </c>
      <c r="T71" s="66">
        <f t="shared" si="6"/>
        <v>26.213135068153658</v>
      </c>
      <c r="U71" s="57"/>
      <c r="V71" s="57"/>
      <c r="W71" s="57"/>
      <c r="X71" s="57"/>
    </row>
    <row r="72" spans="1:24" s="58" customFormat="1" ht="58.5" customHeight="1">
      <c r="A72" s="169" t="s">
        <v>275</v>
      </c>
      <c r="B72" s="173">
        <v>19010200</v>
      </c>
      <c r="C72" s="66">
        <v>0</v>
      </c>
      <c r="D72" s="65">
        <v>0</v>
      </c>
      <c r="E72" s="65">
        <v>0</v>
      </c>
      <c r="F72" s="65">
        <v>0</v>
      </c>
      <c r="G72" s="65">
        <v>0</v>
      </c>
      <c r="H72" s="65">
        <v>0</v>
      </c>
      <c r="I72" s="65">
        <v>0</v>
      </c>
      <c r="J72" s="56"/>
      <c r="K72" s="56"/>
      <c r="L72" s="65">
        <v>0</v>
      </c>
      <c r="M72" s="83">
        <v>230</v>
      </c>
      <c r="N72" s="67">
        <v>63.7</v>
      </c>
      <c r="O72" s="67"/>
      <c r="P72" s="67"/>
      <c r="Q72" s="67">
        <f t="shared" si="21"/>
        <v>27.695652173913043</v>
      </c>
      <c r="R72" s="66">
        <f t="shared" si="4"/>
        <v>230</v>
      </c>
      <c r="S72" s="66">
        <f t="shared" si="20"/>
        <v>63.7</v>
      </c>
      <c r="T72" s="66">
        <f t="shared" si="6"/>
        <v>27.695652173913043</v>
      </c>
      <c r="U72" s="57"/>
      <c r="V72" s="57"/>
      <c r="W72" s="57"/>
      <c r="X72" s="57"/>
    </row>
    <row r="73" spans="1:24" s="34" customFormat="1" ht="75.75" customHeight="1">
      <c r="A73" s="169" t="s">
        <v>276</v>
      </c>
      <c r="B73" s="173">
        <v>19010300</v>
      </c>
      <c r="C73" s="66">
        <v>0</v>
      </c>
      <c r="D73" s="65">
        <v>0</v>
      </c>
      <c r="E73" s="65">
        <v>0</v>
      </c>
      <c r="F73" s="65">
        <v>0</v>
      </c>
      <c r="G73" s="65">
        <v>0</v>
      </c>
      <c r="H73" s="65">
        <v>0</v>
      </c>
      <c r="I73" s="65">
        <v>0</v>
      </c>
      <c r="J73" s="56"/>
      <c r="K73" s="56"/>
      <c r="L73" s="65">
        <v>0</v>
      </c>
      <c r="M73" s="83">
        <v>100</v>
      </c>
      <c r="N73" s="67">
        <v>22.5</v>
      </c>
      <c r="O73" s="67"/>
      <c r="P73" s="67"/>
      <c r="Q73" s="67">
        <f t="shared" si="21"/>
        <v>22.5</v>
      </c>
      <c r="R73" s="66">
        <f t="shared" si="4"/>
        <v>100</v>
      </c>
      <c r="S73" s="66">
        <f t="shared" si="20"/>
        <v>22.5</v>
      </c>
      <c r="T73" s="66">
        <f t="shared" si="6"/>
        <v>22.5</v>
      </c>
      <c r="U73" s="57"/>
      <c r="V73" s="57"/>
      <c r="W73" s="174"/>
      <c r="X73" s="57"/>
    </row>
    <row r="74" spans="1:24" s="34" customFormat="1" ht="44.25" customHeight="1">
      <c r="A74" s="59" t="s">
        <v>252</v>
      </c>
      <c r="B74" s="60">
        <v>19050000</v>
      </c>
      <c r="C74" s="61">
        <f>C75</f>
        <v>0</v>
      </c>
      <c r="D74" s="61">
        <v>0</v>
      </c>
      <c r="E74" s="61">
        <v>0</v>
      </c>
      <c r="F74" s="61">
        <v>0</v>
      </c>
      <c r="G74" s="61">
        <v>0</v>
      </c>
      <c r="H74" s="61">
        <v>0</v>
      </c>
      <c r="I74" s="61">
        <v>0</v>
      </c>
      <c r="J74" s="56"/>
      <c r="K74" s="56"/>
      <c r="L74" s="61">
        <v>0</v>
      </c>
      <c r="M74" s="82">
        <f>M75</f>
        <v>0</v>
      </c>
      <c r="N74" s="70">
        <f>N75</f>
        <v>0.1</v>
      </c>
      <c r="O74" s="70"/>
      <c r="P74" s="70"/>
      <c r="Q74" s="70"/>
      <c r="R74" s="56">
        <f t="shared" si="4"/>
        <v>0</v>
      </c>
      <c r="S74" s="56">
        <f t="shared" si="20"/>
        <v>0.1</v>
      </c>
      <c r="T74" s="56"/>
      <c r="U74" s="57"/>
      <c r="V74" s="57"/>
      <c r="W74" s="174"/>
      <c r="X74" s="57"/>
    </row>
    <row r="75" spans="1:24" s="34" customFormat="1" ht="69.75" customHeight="1">
      <c r="A75" s="169" t="s">
        <v>305</v>
      </c>
      <c r="B75" s="173">
        <v>19050200</v>
      </c>
      <c r="C75" s="66">
        <v>0</v>
      </c>
      <c r="D75" s="65">
        <v>0</v>
      </c>
      <c r="E75" s="65">
        <v>0</v>
      </c>
      <c r="F75" s="65">
        <v>0</v>
      </c>
      <c r="G75" s="65">
        <v>0</v>
      </c>
      <c r="H75" s="65">
        <v>0</v>
      </c>
      <c r="I75" s="65">
        <v>0</v>
      </c>
      <c r="J75" s="56"/>
      <c r="K75" s="56"/>
      <c r="L75" s="65">
        <v>0</v>
      </c>
      <c r="M75" s="83">
        <v>0</v>
      </c>
      <c r="N75" s="67">
        <v>0.1</v>
      </c>
      <c r="O75" s="67"/>
      <c r="P75" s="67"/>
      <c r="Q75" s="67"/>
      <c r="R75" s="66">
        <f t="shared" si="4"/>
        <v>0</v>
      </c>
      <c r="S75" s="66">
        <f t="shared" si="20"/>
        <v>0.1</v>
      </c>
      <c r="T75" s="66"/>
      <c r="U75" s="57"/>
      <c r="V75" s="57"/>
      <c r="W75" s="174"/>
      <c r="X75" s="57"/>
    </row>
    <row r="76" spans="1:24" s="34" customFormat="1" ht="26.25" customHeight="1">
      <c r="A76" s="63" t="s">
        <v>57</v>
      </c>
      <c r="B76" s="60">
        <v>20000000</v>
      </c>
      <c r="C76" s="61">
        <f aca="true" t="shared" si="22" ref="C76:H76">C77+C88+C103</f>
        <v>18311.9</v>
      </c>
      <c r="D76" s="61">
        <f t="shared" si="22"/>
        <v>3630.5</v>
      </c>
      <c r="E76" s="61">
        <f t="shared" si="22"/>
        <v>0</v>
      </c>
      <c r="F76" s="61">
        <f t="shared" si="22"/>
        <v>0</v>
      </c>
      <c r="G76" s="61">
        <f t="shared" si="22"/>
        <v>0</v>
      </c>
      <c r="H76" s="61">
        <f t="shared" si="22"/>
        <v>5440.9</v>
      </c>
      <c r="I76" s="61">
        <f>I77+I88+I103+I114</f>
        <v>0</v>
      </c>
      <c r="J76" s="56">
        <f t="shared" si="2"/>
        <v>149.86640958545655</v>
      </c>
      <c r="K76" s="56">
        <f t="shared" si="3"/>
        <v>29.712372828597793</v>
      </c>
      <c r="L76" s="61"/>
      <c r="M76" s="61">
        <f>M103++M114</f>
        <v>65178.7</v>
      </c>
      <c r="N76" s="61">
        <f>N103+N114</f>
        <v>17751.3</v>
      </c>
      <c r="O76" s="61">
        <f>O103++O114</f>
        <v>0</v>
      </c>
      <c r="P76" s="61">
        <f>P103++P114</f>
        <v>0</v>
      </c>
      <c r="Q76" s="61">
        <f t="shared" si="21"/>
        <v>27.234817509401076</v>
      </c>
      <c r="R76" s="56">
        <f t="shared" si="4"/>
        <v>83490.6</v>
      </c>
      <c r="S76" s="56">
        <f t="shared" si="20"/>
        <v>23192.199999999997</v>
      </c>
      <c r="T76" s="56">
        <f t="shared" si="6"/>
        <v>27.77821694897389</v>
      </c>
      <c r="U76" s="57"/>
      <c r="V76" s="57"/>
      <c r="W76" s="174"/>
      <c r="X76" s="57"/>
    </row>
    <row r="77" spans="1:24" s="34" customFormat="1" ht="30" customHeight="1">
      <c r="A77" s="63" t="s">
        <v>17</v>
      </c>
      <c r="B77" s="60">
        <v>21000000</v>
      </c>
      <c r="C77" s="61">
        <f aca="true" t="shared" si="23" ref="C77:H77">C78+C81</f>
        <v>1523.2</v>
      </c>
      <c r="D77" s="61">
        <f t="shared" si="23"/>
        <v>310.2</v>
      </c>
      <c r="E77" s="61">
        <f t="shared" si="23"/>
        <v>0</v>
      </c>
      <c r="F77" s="61">
        <f t="shared" si="23"/>
        <v>0</v>
      </c>
      <c r="G77" s="61">
        <f t="shared" si="23"/>
        <v>0</v>
      </c>
      <c r="H77" s="61">
        <f t="shared" si="23"/>
        <v>146.6</v>
      </c>
      <c r="I77" s="70"/>
      <c r="J77" s="56">
        <f t="shared" si="2"/>
        <v>47.25983236621534</v>
      </c>
      <c r="K77" s="56">
        <f t="shared" si="3"/>
        <v>9.624474789915965</v>
      </c>
      <c r="L77" s="70"/>
      <c r="M77" s="82">
        <v>0</v>
      </c>
      <c r="N77" s="82">
        <v>0</v>
      </c>
      <c r="O77" s="82">
        <v>0</v>
      </c>
      <c r="P77" s="82">
        <v>0</v>
      </c>
      <c r="Q77" s="82">
        <v>0</v>
      </c>
      <c r="R77" s="56">
        <f t="shared" si="4"/>
        <v>1523.2</v>
      </c>
      <c r="S77" s="56">
        <f t="shared" si="20"/>
        <v>146.6</v>
      </c>
      <c r="T77" s="56">
        <f t="shared" si="6"/>
        <v>9.624474789915965</v>
      </c>
      <c r="U77" s="57"/>
      <c r="V77" s="57"/>
      <c r="W77" s="174"/>
      <c r="X77" s="57"/>
    </row>
    <row r="78" spans="1:24" s="34" customFormat="1" ht="119.25" customHeight="1">
      <c r="A78" s="63" t="s">
        <v>277</v>
      </c>
      <c r="B78" s="60">
        <v>21010000</v>
      </c>
      <c r="C78" s="61">
        <f aca="true" t="shared" si="24" ref="C78:H78">C79</f>
        <v>250</v>
      </c>
      <c r="D78" s="61">
        <f t="shared" si="24"/>
        <v>70</v>
      </c>
      <c r="E78" s="61">
        <f t="shared" si="24"/>
        <v>0</v>
      </c>
      <c r="F78" s="61">
        <f t="shared" si="24"/>
        <v>0</v>
      </c>
      <c r="G78" s="61">
        <f t="shared" si="24"/>
        <v>0</v>
      </c>
      <c r="H78" s="61">
        <f t="shared" si="24"/>
        <v>6.5</v>
      </c>
      <c r="I78" s="70"/>
      <c r="J78" s="56">
        <f t="shared" si="2"/>
        <v>9.285714285714286</v>
      </c>
      <c r="K78" s="56">
        <f t="shared" si="3"/>
        <v>2.6</v>
      </c>
      <c r="L78" s="70"/>
      <c r="M78" s="82">
        <v>0</v>
      </c>
      <c r="N78" s="82">
        <v>0</v>
      </c>
      <c r="O78" s="82">
        <v>0</v>
      </c>
      <c r="P78" s="82">
        <v>0</v>
      </c>
      <c r="Q78" s="82">
        <v>0</v>
      </c>
      <c r="R78" s="56">
        <f t="shared" si="4"/>
        <v>250</v>
      </c>
      <c r="S78" s="56">
        <f t="shared" si="20"/>
        <v>6.5</v>
      </c>
      <c r="T78" s="56">
        <f t="shared" si="6"/>
        <v>2.6</v>
      </c>
      <c r="U78" s="57"/>
      <c r="V78" s="57"/>
      <c r="W78" s="174"/>
      <c r="X78" s="57"/>
    </row>
    <row r="79" spans="1:24" s="58" customFormat="1" ht="60.75" customHeight="1">
      <c r="A79" s="169" t="s">
        <v>278</v>
      </c>
      <c r="B79" s="173">
        <v>21010300</v>
      </c>
      <c r="C79" s="66">
        <v>250</v>
      </c>
      <c r="D79" s="66">
        <v>70</v>
      </c>
      <c r="E79" s="66"/>
      <c r="F79" s="168"/>
      <c r="G79" s="168"/>
      <c r="H79" s="168">
        <v>6.5</v>
      </c>
      <c r="I79" s="168"/>
      <c r="J79" s="66">
        <f t="shared" si="2"/>
        <v>9.285714285714286</v>
      </c>
      <c r="K79" s="66">
        <f t="shared" si="3"/>
        <v>2.6</v>
      </c>
      <c r="L79" s="168"/>
      <c r="M79" s="84">
        <v>0</v>
      </c>
      <c r="N79" s="84">
        <v>0</v>
      </c>
      <c r="O79" s="84">
        <v>0</v>
      </c>
      <c r="P79" s="84">
        <v>0</v>
      </c>
      <c r="Q79" s="84">
        <v>0</v>
      </c>
      <c r="R79" s="66">
        <f t="shared" si="4"/>
        <v>250</v>
      </c>
      <c r="S79" s="66">
        <f t="shared" si="20"/>
        <v>6.5</v>
      </c>
      <c r="T79" s="66">
        <f t="shared" si="6"/>
        <v>2.6</v>
      </c>
      <c r="U79" s="57"/>
      <c r="V79" s="57"/>
      <c r="W79" s="57"/>
      <c r="X79" s="57"/>
    </row>
    <row r="80" spans="1:24" s="34" customFormat="1" ht="187.5" customHeight="1" hidden="1">
      <c r="A80" s="68"/>
      <c r="B80" s="173"/>
      <c r="C80" s="66"/>
      <c r="D80" s="65"/>
      <c r="E80" s="65"/>
      <c r="F80" s="168"/>
      <c r="G80" s="168"/>
      <c r="H80" s="168"/>
      <c r="I80" s="168"/>
      <c r="J80" s="56" t="e">
        <f t="shared" si="2"/>
        <v>#DIV/0!</v>
      </c>
      <c r="K80" s="56" t="e">
        <f t="shared" si="3"/>
        <v>#DIV/0!</v>
      </c>
      <c r="L80" s="70"/>
      <c r="M80" s="82">
        <v>0</v>
      </c>
      <c r="N80" s="82">
        <v>0</v>
      </c>
      <c r="O80" s="82">
        <v>0</v>
      </c>
      <c r="P80" s="82">
        <v>0</v>
      </c>
      <c r="Q80" s="82">
        <v>0</v>
      </c>
      <c r="R80" s="56">
        <f t="shared" si="4"/>
        <v>0</v>
      </c>
      <c r="S80" s="56">
        <f t="shared" si="20"/>
        <v>0</v>
      </c>
      <c r="T80" s="56" t="e">
        <f t="shared" si="6"/>
        <v>#DIV/0!</v>
      </c>
      <c r="U80" s="57"/>
      <c r="V80" s="57"/>
      <c r="W80" s="174"/>
      <c r="X80" s="57"/>
    </row>
    <row r="81" spans="1:24" s="34" customFormat="1" ht="28.5" customHeight="1">
      <c r="A81" s="63" t="s">
        <v>4</v>
      </c>
      <c r="B81" s="60">
        <v>21080000</v>
      </c>
      <c r="C81" s="61">
        <f aca="true" t="shared" si="25" ref="C81:H81">C84+C85</f>
        <v>1273.2</v>
      </c>
      <c r="D81" s="61">
        <f t="shared" si="25"/>
        <v>240.2</v>
      </c>
      <c r="E81" s="61">
        <f t="shared" si="25"/>
        <v>0</v>
      </c>
      <c r="F81" s="61">
        <f t="shared" si="25"/>
        <v>0</v>
      </c>
      <c r="G81" s="61">
        <f t="shared" si="25"/>
        <v>0</v>
      </c>
      <c r="H81" s="61">
        <f t="shared" si="25"/>
        <v>140.1</v>
      </c>
      <c r="I81" s="70"/>
      <c r="J81" s="56">
        <f aca="true" t="shared" si="26" ref="J81:J132">H81/D81*100</f>
        <v>58.32639467110741</v>
      </c>
      <c r="K81" s="56">
        <f aca="true" t="shared" si="27" ref="K81:K108">H81/C81*100</f>
        <v>11.003770028275211</v>
      </c>
      <c r="L81" s="70"/>
      <c r="M81" s="82">
        <v>0</v>
      </c>
      <c r="N81" s="82">
        <v>0</v>
      </c>
      <c r="O81" s="82">
        <v>0</v>
      </c>
      <c r="P81" s="82">
        <v>0</v>
      </c>
      <c r="Q81" s="82">
        <v>0</v>
      </c>
      <c r="R81" s="56">
        <f aca="true" t="shared" si="28" ref="R81:R109">C81+M81</f>
        <v>1273.2</v>
      </c>
      <c r="S81" s="56">
        <f t="shared" si="20"/>
        <v>140.1</v>
      </c>
      <c r="T81" s="56">
        <f aca="true" t="shared" si="29" ref="T81:T109">S81/R81*100</f>
        <v>11.003770028275211</v>
      </c>
      <c r="U81" s="57"/>
      <c r="V81" s="57"/>
      <c r="W81" s="174"/>
      <c r="X81" s="57"/>
    </row>
    <row r="82" spans="1:24" s="34" customFormat="1" ht="19.5" customHeight="1" hidden="1">
      <c r="A82" s="68"/>
      <c r="B82" s="173"/>
      <c r="C82" s="66"/>
      <c r="D82" s="66"/>
      <c r="E82" s="66"/>
      <c r="F82" s="168"/>
      <c r="G82" s="168"/>
      <c r="H82" s="168"/>
      <c r="I82" s="168"/>
      <c r="J82" s="56" t="e">
        <f t="shared" si="26"/>
        <v>#DIV/0!</v>
      </c>
      <c r="K82" s="56" t="e">
        <f t="shared" si="27"/>
        <v>#DIV/0!</v>
      </c>
      <c r="L82" s="168"/>
      <c r="M82" s="82">
        <v>0</v>
      </c>
      <c r="N82" s="82">
        <v>0</v>
      </c>
      <c r="O82" s="82">
        <v>0</v>
      </c>
      <c r="P82" s="82">
        <v>0</v>
      </c>
      <c r="Q82" s="82">
        <v>0</v>
      </c>
      <c r="R82" s="56">
        <f t="shared" si="28"/>
        <v>0</v>
      </c>
      <c r="S82" s="56">
        <f t="shared" si="20"/>
        <v>0</v>
      </c>
      <c r="T82" s="56" t="e">
        <f t="shared" si="29"/>
        <v>#DIV/0!</v>
      </c>
      <c r="U82" s="57"/>
      <c r="V82" s="57"/>
      <c r="W82" s="174"/>
      <c r="X82" s="57"/>
    </row>
    <row r="83" spans="1:24" s="58" customFormat="1" ht="75.75" customHeight="1" hidden="1">
      <c r="A83" s="169"/>
      <c r="B83" s="173"/>
      <c r="C83" s="66"/>
      <c r="D83" s="66"/>
      <c r="E83" s="66"/>
      <c r="F83" s="66"/>
      <c r="G83" s="66"/>
      <c r="H83" s="66"/>
      <c r="I83" s="168"/>
      <c r="J83" s="56" t="e">
        <f t="shared" si="26"/>
        <v>#DIV/0!</v>
      </c>
      <c r="K83" s="56" t="e">
        <f t="shared" si="27"/>
        <v>#DIV/0!</v>
      </c>
      <c r="L83" s="168"/>
      <c r="M83" s="82">
        <v>0</v>
      </c>
      <c r="N83" s="82">
        <v>0</v>
      </c>
      <c r="O83" s="82">
        <v>0</v>
      </c>
      <c r="P83" s="82">
        <v>0</v>
      </c>
      <c r="Q83" s="82">
        <v>0</v>
      </c>
      <c r="R83" s="56">
        <f t="shared" si="28"/>
        <v>0</v>
      </c>
      <c r="S83" s="56">
        <f t="shared" si="20"/>
        <v>0</v>
      </c>
      <c r="T83" s="56" t="e">
        <f t="shared" si="29"/>
        <v>#DIV/0!</v>
      </c>
      <c r="U83" s="57"/>
      <c r="V83" s="57"/>
      <c r="W83" s="57"/>
      <c r="X83" s="57"/>
    </row>
    <row r="84" spans="1:24" s="58" customFormat="1" ht="45.75" customHeight="1">
      <c r="A84" s="68" t="s">
        <v>58</v>
      </c>
      <c r="B84" s="173">
        <v>21081100</v>
      </c>
      <c r="C84" s="66">
        <v>923.2</v>
      </c>
      <c r="D84" s="66">
        <v>203.2</v>
      </c>
      <c r="E84" s="66"/>
      <c r="F84" s="66"/>
      <c r="G84" s="66"/>
      <c r="H84" s="66">
        <v>27.8</v>
      </c>
      <c r="I84" s="168"/>
      <c r="J84" s="66">
        <f t="shared" si="26"/>
        <v>13.681102362204726</v>
      </c>
      <c r="K84" s="66">
        <f t="shared" si="27"/>
        <v>3.011265164644714</v>
      </c>
      <c r="L84" s="168"/>
      <c r="M84" s="84">
        <v>0</v>
      </c>
      <c r="N84" s="84">
        <v>0</v>
      </c>
      <c r="O84" s="84">
        <v>0</v>
      </c>
      <c r="P84" s="84">
        <v>0</v>
      </c>
      <c r="Q84" s="84">
        <v>0</v>
      </c>
      <c r="R84" s="66">
        <f t="shared" si="28"/>
        <v>923.2</v>
      </c>
      <c r="S84" s="66">
        <f t="shared" si="20"/>
        <v>27.8</v>
      </c>
      <c r="T84" s="66">
        <f t="shared" si="29"/>
        <v>3.011265164644714</v>
      </c>
      <c r="U84" s="57"/>
      <c r="V84" s="57"/>
      <c r="W84" s="71"/>
      <c r="X84" s="57"/>
    </row>
    <row r="85" spans="1:24" s="34" customFormat="1" ht="72" customHeight="1">
      <c r="A85" s="169" t="s">
        <v>59</v>
      </c>
      <c r="B85" s="173">
        <v>21081500</v>
      </c>
      <c r="C85" s="66">
        <v>350</v>
      </c>
      <c r="D85" s="66">
        <v>37</v>
      </c>
      <c r="E85" s="66"/>
      <c r="F85" s="66"/>
      <c r="G85" s="66"/>
      <c r="H85" s="168">
        <v>112.3</v>
      </c>
      <c r="I85" s="168"/>
      <c r="J85" s="66">
        <f t="shared" si="26"/>
        <v>303.5135135135135</v>
      </c>
      <c r="K85" s="66">
        <f t="shared" si="27"/>
        <v>32.08571428571428</v>
      </c>
      <c r="L85" s="168"/>
      <c r="M85" s="84">
        <v>0</v>
      </c>
      <c r="N85" s="84">
        <v>0</v>
      </c>
      <c r="O85" s="84">
        <v>0</v>
      </c>
      <c r="P85" s="84">
        <v>0</v>
      </c>
      <c r="Q85" s="84">
        <v>0</v>
      </c>
      <c r="R85" s="66">
        <f t="shared" si="28"/>
        <v>350</v>
      </c>
      <c r="S85" s="66">
        <f t="shared" si="20"/>
        <v>112.3</v>
      </c>
      <c r="T85" s="66">
        <f t="shared" si="29"/>
        <v>32.08571428571428</v>
      </c>
      <c r="U85" s="57"/>
      <c r="V85" s="57"/>
      <c r="W85" s="174"/>
      <c r="X85" s="57"/>
    </row>
    <row r="86" spans="1:24" s="34" customFormat="1" ht="28.5" customHeight="1" hidden="1">
      <c r="A86" s="169"/>
      <c r="B86" s="173"/>
      <c r="C86" s="66"/>
      <c r="D86" s="66"/>
      <c r="E86" s="66"/>
      <c r="F86" s="168"/>
      <c r="G86" s="168"/>
      <c r="H86" s="168"/>
      <c r="I86" s="168"/>
      <c r="J86" s="56" t="e">
        <f t="shared" si="26"/>
        <v>#DIV/0!</v>
      </c>
      <c r="K86" s="56" t="e">
        <f t="shared" si="27"/>
        <v>#DIV/0!</v>
      </c>
      <c r="L86" s="168"/>
      <c r="M86" s="82">
        <v>0</v>
      </c>
      <c r="N86" s="82">
        <v>0</v>
      </c>
      <c r="O86" s="82">
        <v>0</v>
      </c>
      <c r="P86" s="82">
        <v>0</v>
      </c>
      <c r="Q86" s="82">
        <v>0</v>
      </c>
      <c r="R86" s="56">
        <f t="shared" si="28"/>
        <v>0</v>
      </c>
      <c r="S86" s="56">
        <f t="shared" si="20"/>
        <v>0</v>
      </c>
      <c r="T86" s="56" t="e">
        <f t="shared" si="29"/>
        <v>#DIV/0!</v>
      </c>
      <c r="U86" s="57"/>
      <c r="V86" s="57"/>
      <c r="W86" s="174"/>
      <c r="X86" s="57"/>
    </row>
    <row r="87" spans="1:24" s="34" customFormat="1" ht="19.5" customHeight="1" hidden="1">
      <c r="A87" s="68"/>
      <c r="B87" s="173"/>
      <c r="C87" s="66"/>
      <c r="D87" s="65"/>
      <c r="E87" s="65"/>
      <c r="F87" s="85"/>
      <c r="G87" s="85"/>
      <c r="H87" s="168"/>
      <c r="I87" s="168"/>
      <c r="J87" s="56" t="e">
        <f t="shared" si="26"/>
        <v>#DIV/0!</v>
      </c>
      <c r="K87" s="56" t="e">
        <f t="shared" si="27"/>
        <v>#DIV/0!</v>
      </c>
      <c r="L87" s="70"/>
      <c r="M87" s="82">
        <v>0</v>
      </c>
      <c r="N87" s="82">
        <v>0</v>
      </c>
      <c r="O87" s="82">
        <v>0</v>
      </c>
      <c r="P87" s="82">
        <v>0</v>
      </c>
      <c r="Q87" s="82">
        <v>0</v>
      </c>
      <c r="R87" s="56">
        <f t="shared" si="28"/>
        <v>0</v>
      </c>
      <c r="S87" s="56">
        <f t="shared" si="20"/>
        <v>0</v>
      </c>
      <c r="T87" s="56" t="e">
        <f t="shared" si="29"/>
        <v>#DIV/0!</v>
      </c>
      <c r="U87" s="57"/>
      <c r="V87" s="57"/>
      <c r="W87" s="174"/>
      <c r="X87" s="57"/>
    </row>
    <row r="88" spans="1:24" s="34" customFormat="1" ht="51.75" customHeight="1">
      <c r="A88" s="59" t="s">
        <v>60</v>
      </c>
      <c r="B88" s="60">
        <v>22000000</v>
      </c>
      <c r="C88" s="61">
        <f aca="true" t="shared" si="30" ref="C88:H88">C89+C97+C99</f>
        <v>12708.7</v>
      </c>
      <c r="D88" s="61">
        <f t="shared" si="30"/>
        <v>2627.3</v>
      </c>
      <c r="E88" s="61">
        <f t="shared" si="30"/>
        <v>0</v>
      </c>
      <c r="F88" s="61">
        <f t="shared" si="30"/>
        <v>0</v>
      </c>
      <c r="G88" s="61">
        <f t="shared" si="30"/>
        <v>0</v>
      </c>
      <c r="H88" s="61">
        <f t="shared" si="30"/>
        <v>3400.5</v>
      </c>
      <c r="I88" s="168"/>
      <c r="J88" s="56">
        <f t="shared" si="26"/>
        <v>129.42945228942258</v>
      </c>
      <c r="K88" s="56">
        <f t="shared" si="27"/>
        <v>26.757260774115366</v>
      </c>
      <c r="L88" s="70"/>
      <c r="M88" s="82">
        <v>0</v>
      </c>
      <c r="N88" s="82">
        <v>0</v>
      </c>
      <c r="O88" s="82">
        <v>0</v>
      </c>
      <c r="P88" s="82">
        <v>0</v>
      </c>
      <c r="Q88" s="82">
        <v>0</v>
      </c>
      <c r="R88" s="56">
        <f t="shared" si="28"/>
        <v>12708.7</v>
      </c>
      <c r="S88" s="56">
        <f t="shared" si="20"/>
        <v>3400.5</v>
      </c>
      <c r="T88" s="56">
        <f t="shared" si="29"/>
        <v>26.757260774115366</v>
      </c>
      <c r="U88" s="57"/>
      <c r="V88" s="57"/>
      <c r="W88" s="174"/>
      <c r="X88" s="57"/>
    </row>
    <row r="89" spans="1:24" s="58" customFormat="1" ht="29.25" customHeight="1">
      <c r="A89" s="59" t="s">
        <v>61</v>
      </c>
      <c r="B89" s="60">
        <v>22010000</v>
      </c>
      <c r="C89" s="61">
        <f aca="true" t="shared" si="31" ref="C89:H89">C90+C91+C94+C95+C96</f>
        <v>7520</v>
      </c>
      <c r="D89" s="61">
        <f t="shared" si="31"/>
        <v>1453</v>
      </c>
      <c r="E89" s="61">
        <f t="shared" si="31"/>
        <v>0</v>
      </c>
      <c r="F89" s="61">
        <f t="shared" si="31"/>
        <v>0</v>
      </c>
      <c r="G89" s="61">
        <f t="shared" si="31"/>
        <v>0</v>
      </c>
      <c r="H89" s="61">
        <f t="shared" si="31"/>
        <v>1834.2</v>
      </c>
      <c r="I89" s="70"/>
      <c r="J89" s="56">
        <f t="shared" si="26"/>
        <v>126.23537508602891</v>
      </c>
      <c r="K89" s="56">
        <f t="shared" si="27"/>
        <v>24.39095744680851</v>
      </c>
      <c r="L89" s="70"/>
      <c r="M89" s="82">
        <v>0</v>
      </c>
      <c r="N89" s="82">
        <v>0</v>
      </c>
      <c r="O89" s="82">
        <v>0</v>
      </c>
      <c r="P89" s="82">
        <v>0</v>
      </c>
      <c r="Q89" s="82">
        <v>0</v>
      </c>
      <c r="R89" s="56">
        <f t="shared" si="28"/>
        <v>7520</v>
      </c>
      <c r="S89" s="56">
        <f t="shared" si="20"/>
        <v>1834.2</v>
      </c>
      <c r="T89" s="56">
        <f t="shared" si="29"/>
        <v>24.39095744680851</v>
      </c>
      <c r="U89" s="57"/>
      <c r="V89" s="57"/>
      <c r="W89" s="57"/>
      <c r="X89" s="57"/>
    </row>
    <row r="90" spans="1:24" s="34" customFormat="1" ht="81.75" customHeight="1">
      <c r="A90" s="169" t="s">
        <v>62</v>
      </c>
      <c r="B90" s="173">
        <v>22010200</v>
      </c>
      <c r="C90" s="66">
        <v>110</v>
      </c>
      <c r="D90" s="66">
        <v>30</v>
      </c>
      <c r="E90" s="66"/>
      <c r="F90" s="85"/>
      <c r="G90" s="168"/>
      <c r="H90" s="168">
        <v>10.4</v>
      </c>
      <c r="I90" s="168"/>
      <c r="J90" s="66">
        <f t="shared" si="26"/>
        <v>34.66666666666667</v>
      </c>
      <c r="K90" s="66">
        <f t="shared" si="27"/>
        <v>9.454545454545455</v>
      </c>
      <c r="L90" s="168"/>
      <c r="M90" s="84">
        <v>0</v>
      </c>
      <c r="N90" s="84">
        <v>0</v>
      </c>
      <c r="O90" s="84">
        <v>0</v>
      </c>
      <c r="P90" s="84">
        <v>0</v>
      </c>
      <c r="Q90" s="84">
        <v>0</v>
      </c>
      <c r="R90" s="66">
        <f t="shared" si="28"/>
        <v>110</v>
      </c>
      <c r="S90" s="66">
        <f t="shared" si="20"/>
        <v>10.4</v>
      </c>
      <c r="T90" s="66">
        <f t="shared" si="29"/>
        <v>9.454545454545455</v>
      </c>
      <c r="U90" s="57"/>
      <c r="V90" s="57"/>
      <c r="W90" s="174"/>
      <c r="X90" s="57"/>
    </row>
    <row r="91" spans="1:24" s="34" customFormat="1" ht="63" customHeight="1">
      <c r="A91" s="169" t="s">
        <v>63</v>
      </c>
      <c r="B91" s="173">
        <v>22010300</v>
      </c>
      <c r="C91" s="66">
        <v>470</v>
      </c>
      <c r="D91" s="66">
        <v>82</v>
      </c>
      <c r="E91" s="66"/>
      <c r="F91" s="85"/>
      <c r="G91" s="85"/>
      <c r="H91" s="168">
        <v>150.9</v>
      </c>
      <c r="I91" s="168"/>
      <c r="J91" s="66">
        <f t="shared" si="26"/>
        <v>184.02439024390245</v>
      </c>
      <c r="K91" s="66">
        <f t="shared" si="27"/>
        <v>32.10638297872341</v>
      </c>
      <c r="L91" s="168"/>
      <c r="M91" s="84">
        <v>0</v>
      </c>
      <c r="N91" s="84">
        <v>0</v>
      </c>
      <c r="O91" s="84">
        <v>0</v>
      </c>
      <c r="P91" s="84">
        <v>0</v>
      </c>
      <c r="Q91" s="84">
        <v>0</v>
      </c>
      <c r="R91" s="66">
        <f t="shared" si="28"/>
        <v>470</v>
      </c>
      <c r="S91" s="66">
        <f t="shared" si="20"/>
        <v>150.9</v>
      </c>
      <c r="T91" s="66">
        <f t="shared" si="29"/>
        <v>32.10638297872341</v>
      </c>
      <c r="U91" s="57"/>
      <c r="V91" s="57"/>
      <c r="W91" s="174"/>
      <c r="X91" s="57"/>
    </row>
    <row r="92" spans="1:24" s="34" customFormat="1" ht="97.5" customHeight="1" hidden="1">
      <c r="A92" s="68"/>
      <c r="B92" s="173"/>
      <c r="C92" s="66"/>
      <c r="D92" s="66"/>
      <c r="E92" s="66"/>
      <c r="F92" s="66"/>
      <c r="G92" s="66"/>
      <c r="H92" s="168"/>
      <c r="I92" s="168"/>
      <c r="J92" s="66" t="e">
        <f t="shared" si="26"/>
        <v>#DIV/0!</v>
      </c>
      <c r="K92" s="66" t="e">
        <f t="shared" si="27"/>
        <v>#DIV/0!</v>
      </c>
      <c r="L92" s="168"/>
      <c r="M92" s="84">
        <v>0</v>
      </c>
      <c r="N92" s="84">
        <v>0</v>
      </c>
      <c r="O92" s="84">
        <v>0</v>
      </c>
      <c r="P92" s="84">
        <v>0</v>
      </c>
      <c r="Q92" s="84">
        <v>0</v>
      </c>
      <c r="R92" s="66">
        <f t="shared" si="28"/>
        <v>0</v>
      </c>
      <c r="S92" s="66">
        <f t="shared" si="20"/>
        <v>0</v>
      </c>
      <c r="T92" s="66" t="e">
        <f t="shared" si="29"/>
        <v>#DIV/0!</v>
      </c>
      <c r="U92" s="57"/>
      <c r="V92" s="57"/>
      <c r="W92" s="71"/>
      <c r="X92" s="57"/>
    </row>
    <row r="93" spans="1:24" s="34" customFormat="1" ht="52.5" customHeight="1" hidden="1">
      <c r="A93" s="68"/>
      <c r="B93" s="173"/>
      <c r="C93" s="66"/>
      <c r="D93" s="66"/>
      <c r="E93" s="66"/>
      <c r="F93" s="168"/>
      <c r="G93" s="168"/>
      <c r="H93" s="168"/>
      <c r="I93" s="168"/>
      <c r="J93" s="66" t="e">
        <f t="shared" si="26"/>
        <v>#DIV/0!</v>
      </c>
      <c r="K93" s="66" t="e">
        <f t="shared" si="27"/>
        <v>#DIV/0!</v>
      </c>
      <c r="L93" s="168"/>
      <c r="M93" s="84">
        <v>0</v>
      </c>
      <c r="N93" s="84">
        <v>0</v>
      </c>
      <c r="O93" s="84">
        <v>0</v>
      </c>
      <c r="P93" s="84">
        <v>0</v>
      </c>
      <c r="Q93" s="84">
        <v>0</v>
      </c>
      <c r="R93" s="66">
        <f t="shared" si="28"/>
        <v>0</v>
      </c>
      <c r="S93" s="66">
        <f t="shared" si="20"/>
        <v>0</v>
      </c>
      <c r="T93" s="66" t="e">
        <f t="shared" si="29"/>
        <v>#DIV/0!</v>
      </c>
      <c r="U93" s="57"/>
      <c r="V93" s="57"/>
      <c r="W93" s="174"/>
      <c r="X93" s="57"/>
    </row>
    <row r="94" spans="1:24" s="58" customFormat="1" ht="42.75" customHeight="1">
      <c r="A94" s="169" t="s">
        <v>64</v>
      </c>
      <c r="B94" s="173">
        <v>22012500</v>
      </c>
      <c r="C94" s="66">
        <v>6500</v>
      </c>
      <c r="D94" s="66">
        <v>1280</v>
      </c>
      <c r="E94" s="66"/>
      <c r="F94" s="66"/>
      <c r="G94" s="66"/>
      <c r="H94" s="66">
        <v>1543.9</v>
      </c>
      <c r="I94" s="168"/>
      <c r="J94" s="66">
        <f t="shared" si="26"/>
        <v>120.61718750000001</v>
      </c>
      <c r="K94" s="66">
        <f t="shared" si="27"/>
        <v>23.752307692307696</v>
      </c>
      <c r="L94" s="168"/>
      <c r="M94" s="84">
        <v>0</v>
      </c>
      <c r="N94" s="84">
        <v>0</v>
      </c>
      <c r="O94" s="84">
        <v>0</v>
      </c>
      <c r="P94" s="84">
        <v>0</v>
      </c>
      <c r="Q94" s="84">
        <v>0</v>
      </c>
      <c r="R94" s="66">
        <f t="shared" si="28"/>
        <v>6500</v>
      </c>
      <c r="S94" s="66">
        <f t="shared" si="20"/>
        <v>1543.9</v>
      </c>
      <c r="T94" s="66">
        <f t="shared" si="29"/>
        <v>23.752307692307696</v>
      </c>
      <c r="U94" s="57"/>
      <c r="V94" s="57"/>
      <c r="W94" s="57"/>
      <c r="X94" s="57"/>
    </row>
    <row r="95" spans="1:24" s="58" customFormat="1" ht="56.25" customHeight="1">
      <c r="A95" s="68" t="s">
        <v>65</v>
      </c>
      <c r="B95" s="173">
        <v>22012600</v>
      </c>
      <c r="C95" s="66">
        <v>360</v>
      </c>
      <c r="D95" s="66">
        <v>52</v>
      </c>
      <c r="E95" s="66"/>
      <c r="F95" s="66"/>
      <c r="G95" s="66"/>
      <c r="H95" s="66">
        <v>125.8</v>
      </c>
      <c r="I95" s="168"/>
      <c r="J95" s="66">
        <f t="shared" si="26"/>
        <v>241.9230769230769</v>
      </c>
      <c r="K95" s="66">
        <f t="shared" si="27"/>
        <v>34.94444444444444</v>
      </c>
      <c r="L95" s="168"/>
      <c r="M95" s="84">
        <v>0</v>
      </c>
      <c r="N95" s="84">
        <v>0</v>
      </c>
      <c r="O95" s="84">
        <v>0</v>
      </c>
      <c r="P95" s="84">
        <v>0</v>
      </c>
      <c r="Q95" s="84">
        <v>0</v>
      </c>
      <c r="R95" s="66">
        <f t="shared" si="28"/>
        <v>360</v>
      </c>
      <c r="S95" s="66">
        <f t="shared" si="20"/>
        <v>125.8</v>
      </c>
      <c r="T95" s="66">
        <f t="shared" si="29"/>
        <v>34.94444444444444</v>
      </c>
      <c r="U95" s="57"/>
      <c r="V95" s="57"/>
      <c r="W95" s="57"/>
      <c r="X95" s="57"/>
    </row>
    <row r="96" spans="1:24" s="34" customFormat="1" ht="102.75" customHeight="1">
      <c r="A96" s="169" t="s">
        <v>279</v>
      </c>
      <c r="B96" s="173">
        <v>22012900</v>
      </c>
      <c r="C96" s="66">
        <v>80</v>
      </c>
      <c r="D96" s="66">
        <v>9</v>
      </c>
      <c r="E96" s="66"/>
      <c r="F96" s="66"/>
      <c r="G96" s="66"/>
      <c r="H96" s="66">
        <v>3.2</v>
      </c>
      <c r="I96" s="168"/>
      <c r="J96" s="66">
        <f t="shared" si="26"/>
        <v>35.55555555555556</v>
      </c>
      <c r="K96" s="66">
        <f t="shared" si="27"/>
        <v>4</v>
      </c>
      <c r="L96" s="168"/>
      <c r="M96" s="84">
        <v>0</v>
      </c>
      <c r="N96" s="84">
        <v>0</v>
      </c>
      <c r="O96" s="84">
        <v>0</v>
      </c>
      <c r="P96" s="84">
        <v>0</v>
      </c>
      <c r="Q96" s="84">
        <v>0</v>
      </c>
      <c r="R96" s="66">
        <f t="shared" si="28"/>
        <v>80</v>
      </c>
      <c r="S96" s="66">
        <f t="shared" si="20"/>
        <v>3.2</v>
      </c>
      <c r="T96" s="66">
        <f t="shared" si="29"/>
        <v>4</v>
      </c>
      <c r="U96" s="57"/>
      <c r="V96" s="57"/>
      <c r="W96" s="174"/>
      <c r="X96" s="174"/>
    </row>
    <row r="97" spans="1:24" s="58" customFormat="1" ht="52.5" customHeight="1">
      <c r="A97" s="169" t="s">
        <v>66</v>
      </c>
      <c r="B97" s="60">
        <v>22080000</v>
      </c>
      <c r="C97" s="61">
        <f aca="true" t="shared" si="32" ref="C97:H97">C98</f>
        <v>4000</v>
      </c>
      <c r="D97" s="61">
        <f t="shared" si="32"/>
        <v>999</v>
      </c>
      <c r="E97" s="61">
        <f t="shared" si="32"/>
        <v>0</v>
      </c>
      <c r="F97" s="61">
        <f t="shared" si="32"/>
        <v>0</v>
      </c>
      <c r="G97" s="61">
        <f t="shared" si="32"/>
        <v>0</v>
      </c>
      <c r="H97" s="61">
        <f t="shared" si="32"/>
        <v>1359.5</v>
      </c>
      <c r="I97" s="70"/>
      <c r="J97" s="56">
        <f t="shared" si="26"/>
        <v>136.08608608608608</v>
      </c>
      <c r="K97" s="56">
        <f t="shared" si="27"/>
        <v>33.9875</v>
      </c>
      <c r="L97" s="70"/>
      <c r="M97" s="82">
        <v>0</v>
      </c>
      <c r="N97" s="82">
        <v>0</v>
      </c>
      <c r="O97" s="82">
        <v>0</v>
      </c>
      <c r="P97" s="82">
        <v>0</v>
      </c>
      <c r="Q97" s="82">
        <v>0</v>
      </c>
      <c r="R97" s="56">
        <f t="shared" si="28"/>
        <v>4000</v>
      </c>
      <c r="S97" s="56">
        <f t="shared" si="20"/>
        <v>1359.5</v>
      </c>
      <c r="T97" s="56">
        <f t="shared" si="29"/>
        <v>33.9875</v>
      </c>
      <c r="U97" s="57"/>
      <c r="V97" s="57"/>
      <c r="W97" s="57"/>
      <c r="X97" s="57"/>
    </row>
    <row r="98" spans="1:24" s="34" customFormat="1" ht="55.5" customHeight="1">
      <c r="A98" s="169" t="s">
        <v>67</v>
      </c>
      <c r="B98" s="173">
        <v>22080400</v>
      </c>
      <c r="C98" s="66">
        <v>4000</v>
      </c>
      <c r="D98" s="66">
        <v>999</v>
      </c>
      <c r="E98" s="66"/>
      <c r="F98" s="168"/>
      <c r="G98" s="168"/>
      <c r="H98" s="168">
        <v>1359.5</v>
      </c>
      <c r="I98" s="168"/>
      <c r="J98" s="66">
        <f t="shared" si="26"/>
        <v>136.08608608608608</v>
      </c>
      <c r="K98" s="66">
        <f t="shared" si="27"/>
        <v>33.9875</v>
      </c>
      <c r="L98" s="168"/>
      <c r="M98" s="84">
        <v>0</v>
      </c>
      <c r="N98" s="84">
        <v>0</v>
      </c>
      <c r="O98" s="84">
        <v>0</v>
      </c>
      <c r="P98" s="84">
        <v>0</v>
      </c>
      <c r="Q98" s="84">
        <v>0</v>
      </c>
      <c r="R98" s="66">
        <f t="shared" si="28"/>
        <v>4000</v>
      </c>
      <c r="S98" s="66">
        <f t="shared" si="20"/>
        <v>1359.5</v>
      </c>
      <c r="T98" s="66">
        <f t="shared" si="29"/>
        <v>33.9875</v>
      </c>
      <c r="U98" s="57"/>
      <c r="V98" s="57"/>
      <c r="W98" s="174"/>
      <c r="X98" s="57"/>
    </row>
    <row r="99" spans="1:24" s="58" customFormat="1" ht="25.5" customHeight="1">
      <c r="A99" s="63" t="s">
        <v>68</v>
      </c>
      <c r="B99" s="60">
        <v>22090000</v>
      </c>
      <c r="C99" s="61">
        <f>C100+C101+C102</f>
        <v>1188.7</v>
      </c>
      <c r="D99" s="61">
        <f aca="true" t="shared" si="33" ref="D99:I99">D100+D101+D102</f>
        <v>175.29999999999998</v>
      </c>
      <c r="E99" s="61">
        <f t="shared" si="33"/>
        <v>0</v>
      </c>
      <c r="F99" s="61">
        <f t="shared" si="33"/>
        <v>0</v>
      </c>
      <c r="G99" s="61">
        <f t="shared" si="33"/>
        <v>0</v>
      </c>
      <c r="H99" s="61">
        <f t="shared" si="33"/>
        <v>206.79999999999998</v>
      </c>
      <c r="I99" s="61">
        <f t="shared" si="33"/>
        <v>0</v>
      </c>
      <c r="J99" s="56">
        <f t="shared" si="26"/>
        <v>117.96919566457503</v>
      </c>
      <c r="K99" s="56">
        <f t="shared" si="27"/>
        <v>17.397156557583912</v>
      </c>
      <c r="L99" s="70"/>
      <c r="M99" s="82">
        <v>0</v>
      </c>
      <c r="N99" s="82">
        <v>0</v>
      </c>
      <c r="O99" s="82">
        <v>0</v>
      </c>
      <c r="P99" s="82">
        <v>0</v>
      </c>
      <c r="Q99" s="82">
        <v>0</v>
      </c>
      <c r="R99" s="56">
        <f t="shared" si="28"/>
        <v>1188.7</v>
      </c>
      <c r="S99" s="56">
        <f t="shared" si="20"/>
        <v>206.79999999999998</v>
      </c>
      <c r="T99" s="56">
        <f t="shared" si="29"/>
        <v>17.397156557583912</v>
      </c>
      <c r="U99" s="57"/>
      <c r="V99" s="57"/>
      <c r="W99" s="57"/>
      <c r="X99" s="57"/>
    </row>
    <row r="100" spans="1:24" s="34" customFormat="1" ht="46.5">
      <c r="A100" s="169" t="s">
        <v>69</v>
      </c>
      <c r="B100" s="173">
        <v>22090100</v>
      </c>
      <c r="C100" s="66">
        <v>1133</v>
      </c>
      <c r="D100" s="66">
        <v>168</v>
      </c>
      <c r="E100" s="66"/>
      <c r="F100" s="168"/>
      <c r="G100" s="168"/>
      <c r="H100" s="168">
        <v>190.7</v>
      </c>
      <c r="I100" s="168"/>
      <c r="J100" s="66">
        <f t="shared" si="26"/>
        <v>113.51190476190476</v>
      </c>
      <c r="K100" s="66">
        <f t="shared" si="27"/>
        <v>16.83142100617829</v>
      </c>
      <c r="L100" s="168"/>
      <c r="M100" s="84">
        <v>0</v>
      </c>
      <c r="N100" s="84">
        <v>0</v>
      </c>
      <c r="O100" s="84">
        <v>0</v>
      </c>
      <c r="P100" s="84">
        <v>0</v>
      </c>
      <c r="Q100" s="84">
        <v>0</v>
      </c>
      <c r="R100" s="66">
        <f t="shared" si="28"/>
        <v>1133</v>
      </c>
      <c r="S100" s="66">
        <f t="shared" si="20"/>
        <v>190.7</v>
      </c>
      <c r="T100" s="66">
        <f t="shared" si="29"/>
        <v>16.83142100617829</v>
      </c>
      <c r="U100" s="57"/>
      <c r="V100" s="57"/>
      <c r="W100" s="174"/>
      <c r="X100" s="57"/>
    </row>
    <row r="101" spans="1:24" s="34" customFormat="1" ht="33" customHeight="1">
      <c r="A101" s="169" t="s">
        <v>70</v>
      </c>
      <c r="B101" s="173">
        <v>22090200</v>
      </c>
      <c r="C101" s="66">
        <v>0.7</v>
      </c>
      <c r="D101" s="66">
        <v>0.1</v>
      </c>
      <c r="E101" s="66"/>
      <c r="F101" s="168"/>
      <c r="G101" s="168"/>
      <c r="H101" s="168">
        <v>0.1</v>
      </c>
      <c r="I101" s="168"/>
      <c r="J101" s="66">
        <f t="shared" si="26"/>
        <v>100</v>
      </c>
      <c r="K101" s="66">
        <f t="shared" si="27"/>
        <v>14.285714285714288</v>
      </c>
      <c r="L101" s="168"/>
      <c r="M101" s="84">
        <v>0</v>
      </c>
      <c r="N101" s="84">
        <v>0</v>
      </c>
      <c r="O101" s="84">
        <v>0</v>
      </c>
      <c r="P101" s="84">
        <v>0</v>
      </c>
      <c r="Q101" s="84">
        <v>0</v>
      </c>
      <c r="R101" s="66">
        <f t="shared" si="28"/>
        <v>0.7</v>
      </c>
      <c r="S101" s="66">
        <f t="shared" si="20"/>
        <v>0.1</v>
      </c>
      <c r="T101" s="66">
        <f t="shared" si="29"/>
        <v>14.285714285714288</v>
      </c>
      <c r="U101" s="57"/>
      <c r="V101" s="57"/>
      <c r="W101" s="174"/>
      <c r="X101" s="57"/>
    </row>
    <row r="102" spans="1:24" s="58" customFormat="1" ht="47.25" customHeight="1">
      <c r="A102" s="68" t="s">
        <v>280</v>
      </c>
      <c r="B102" s="173">
        <v>22090400</v>
      </c>
      <c r="C102" s="66">
        <v>55</v>
      </c>
      <c r="D102" s="66">
        <v>7.2</v>
      </c>
      <c r="E102" s="66"/>
      <c r="F102" s="66"/>
      <c r="G102" s="66"/>
      <c r="H102" s="168">
        <v>16</v>
      </c>
      <c r="I102" s="168"/>
      <c r="J102" s="66">
        <f t="shared" si="26"/>
        <v>222.22222222222223</v>
      </c>
      <c r="K102" s="66">
        <f t="shared" si="27"/>
        <v>29.09090909090909</v>
      </c>
      <c r="L102" s="168"/>
      <c r="M102" s="84">
        <v>0</v>
      </c>
      <c r="N102" s="84">
        <v>0</v>
      </c>
      <c r="O102" s="84">
        <v>0</v>
      </c>
      <c r="P102" s="84">
        <v>0</v>
      </c>
      <c r="Q102" s="84">
        <v>0</v>
      </c>
      <c r="R102" s="66">
        <f t="shared" si="28"/>
        <v>55</v>
      </c>
      <c r="S102" s="66">
        <f t="shared" si="20"/>
        <v>16</v>
      </c>
      <c r="T102" s="66">
        <f t="shared" si="29"/>
        <v>29.09090909090909</v>
      </c>
      <c r="U102" s="57"/>
      <c r="V102" s="57"/>
      <c r="W102" s="71"/>
      <c r="X102" s="57"/>
    </row>
    <row r="103" spans="1:24" s="58" customFormat="1" ht="25.5" customHeight="1">
      <c r="A103" s="63" t="s">
        <v>18</v>
      </c>
      <c r="B103" s="60">
        <v>24000000</v>
      </c>
      <c r="C103" s="61">
        <f aca="true" t="shared" si="34" ref="C103:H103">C105+C106+C112</f>
        <v>4080</v>
      </c>
      <c r="D103" s="61">
        <f t="shared" si="34"/>
        <v>693</v>
      </c>
      <c r="E103" s="61">
        <f t="shared" si="34"/>
        <v>0</v>
      </c>
      <c r="F103" s="61">
        <f t="shared" si="34"/>
        <v>0</v>
      </c>
      <c r="G103" s="61">
        <f t="shared" si="34"/>
        <v>0</v>
      </c>
      <c r="H103" s="61">
        <f t="shared" si="34"/>
        <v>1893.7999999999997</v>
      </c>
      <c r="I103" s="70"/>
      <c r="J103" s="56">
        <f t="shared" si="26"/>
        <v>273.27561327561324</v>
      </c>
      <c r="K103" s="56">
        <f t="shared" si="27"/>
        <v>46.416666666666664</v>
      </c>
      <c r="L103" s="70"/>
      <c r="M103" s="61">
        <f>M106+M112+M113</f>
        <v>50</v>
      </c>
      <c r="N103" s="61">
        <f>N106+N112+N113</f>
        <v>45.1</v>
      </c>
      <c r="O103" s="70"/>
      <c r="P103" s="70"/>
      <c r="Q103" s="70">
        <f>N103/M103*100</f>
        <v>90.2</v>
      </c>
      <c r="R103" s="56">
        <f t="shared" si="28"/>
        <v>4130</v>
      </c>
      <c r="S103" s="56">
        <f t="shared" si="20"/>
        <v>1938.8999999999996</v>
      </c>
      <c r="T103" s="56">
        <f t="shared" si="29"/>
        <v>46.94673123486682</v>
      </c>
      <c r="U103" s="57"/>
      <c r="V103" s="57"/>
      <c r="W103" s="71"/>
      <c r="X103" s="57"/>
    </row>
    <row r="104" spans="1:24" s="34" customFormat="1" ht="73.5" customHeight="1" hidden="1">
      <c r="A104" s="86"/>
      <c r="B104" s="173"/>
      <c r="C104" s="66"/>
      <c r="D104" s="65"/>
      <c r="E104" s="72"/>
      <c r="F104" s="168"/>
      <c r="G104" s="67"/>
      <c r="H104" s="168"/>
      <c r="I104" s="168"/>
      <c r="J104" s="56" t="e">
        <f t="shared" si="26"/>
        <v>#DIV/0!</v>
      </c>
      <c r="K104" s="56" t="e">
        <f t="shared" si="27"/>
        <v>#DIV/0!</v>
      </c>
      <c r="L104" s="168"/>
      <c r="M104" s="65"/>
      <c r="N104" s="65"/>
      <c r="O104" s="168"/>
      <c r="P104" s="168"/>
      <c r="Q104" s="70" t="e">
        <f>N104/M104*100</f>
        <v>#DIV/0!</v>
      </c>
      <c r="R104" s="56">
        <f t="shared" si="28"/>
        <v>0</v>
      </c>
      <c r="S104" s="56">
        <f t="shared" si="20"/>
        <v>0</v>
      </c>
      <c r="T104" s="56" t="e">
        <f t="shared" si="29"/>
        <v>#DIV/0!</v>
      </c>
      <c r="U104" s="57"/>
      <c r="V104" s="57"/>
      <c r="W104" s="174"/>
      <c r="X104" s="57"/>
    </row>
    <row r="105" spans="1:24" s="34" customFormat="1" ht="75" customHeight="1">
      <c r="A105" s="68" t="s">
        <v>309</v>
      </c>
      <c r="B105" s="173">
        <v>240300000</v>
      </c>
      <c r="C105" s="66">
        <v>0</v>
      </c>
      <c r="D105" s="65">
        <v>0</v>
      </c>
      <c r="E105" s="72"/>
      <c r="F105" s="168"/>
      <c r="G105" s="67"/>
      <c r="H105" s="168">
        <v>5.1</v>
      </c>
      <c r="I105" s="168"/>
      <c r="J105" s="66"/>
      <c r="K105" s="66"/>
      <c r="L105" s="168"/>
      <c r="M105" s="66">
        <v>0</v>
      </c>
      <c r="N105" s="66">
        <v>0</v>
      </c>
      <c r="O105" s="168"/>
      <c r="P105" s="168"/>
      <c r="Q105" s="168"/>
      <c r="R105" s="66">
        <f t="shared" si="28"/>
        <v>0</v>
      </c>
      <c r="S105" s="66">
        <f t="shared" si="20"/>
        <v>5.1</v>
      </c>
      <c r="T105" s="66"/>
      <c r="U105" s="57"/>
      <c r="V105" s="57"/>
      <c r="W105" s="174"/>
      <c r="X105" s="57"/>
    </row>
    <row r="106" spans="1:24" s="87" customFormat="1" ht="26.25" customHeight="1">
      <c r="A106" s="63" t="s">
        <v>4</v>
      </c>
      <c r="B106" s="60">
        <v>24060000</v>
      </c>
      <c r="C106" s="61">
        <f aca="true" t="shared" si="35" ref="C106:H106">C108+C109+C110</f>
        <v>4080</v>
      </c>
      <c r="D106" s="61">
        <f t="shared" si="35"/>
        <v>693</v>
      </c>
      <c r="E106" s="61">
        <f t="shared" si="35"/>
        <v>0</v>
      </c>
      <c r="F106" s="61">
        <f t="shared" si="35"/>
        <v>0</v>
      </c>
      <c r="G106" s="61">
        <f t="shared" si="35"/>
        <v>0</v>
      </c>
      <c r="H106" s="61">
        <f t="shared" si="35"/>
        <v>1158.3</v>
      </c>
      <c r="I106" s="61" t="e">
        <f>#REF!+I108+I109+I110</f>
        <v>#REF!</v>
      </c>
      <c r="J106" s="56">
        <f t="shared" si="26"/>
        <v>167.14285714285714</v>
      </c>
      <c r="K106" s="56">
        <f t="shared" si="27"/>
        <v>28.38970588235294</v>
      </c>
      <c r="L106" s="61"/>
      <c r="M106" s="61">
        <f>M109+M110</f>
        <v>50</v>
      </c>
      <c r="N106" s="61">
        <f>N109+N110</f>
        <v>45.1</v>
      </c>
      <c r="O106" s="61">
        <f>O109+O110</f>
        <v>0</v>
      </c>
      <c r="P106" s="61">
        <f>P109+P110</f>
        <v>0</v>
      </c>
      <c r="Q106" s="70">
        <f>N106/M106*100</f>
        <v>90.2</v>
      </c>
      <c r="R106" s="56">
        <f t="shared" si="28"/>
        <v>4130</v>
      </c>
      <c r="S106" s="56">
        <f t="shared" si="20"/>
        <v>1203.3999999999999</v>
      </c>
      <c r="T106" s="56">
        <f t="shared" si="29"/>
        <v>29.138014527845037</v>
      </c>
      <c r="U106" s="57"/>
      <c r="V106" s="57"/>
      <c r="W106" s="174"/>
      <c r="X106" s="57"/>
    </row>
    <row r="107" spans="1:24" s="34" customFormat="1" ht="18.75" customHeight="1" hidden="1">
      <c r="A107" s="68"/>
      <c r="B107" s="173"/>
      <c r="C107" s="66"/>
      <c r="D107" s="65"/>
      <c r="E107" s="72"/>
      <c r="F107" s="168"/>
      <c r="G107" s="168"/>
      <c r="H107" s="168"/>
      <c r="I107" s="168"/>
      <c r="J107" s="56" t="e">
        <f t="shared" si="26"/>
        <v>#DIV/0!</v>
      </c>
      <c r="K107" s="56" t="e">
        <f t="shared" si="27"/>
        <v>#DIV/0!</v>
      </c>
      <c r="L107" s="70"/>
      <c r="M107" s="65"/>
      <c r="N107" s="65"/>
      <c r="O107" s="168"/>
      <c r="P107" s="168"/>
      <c r="Q107" s="70" t="e">
        <f>N107/M107*100</f>
        <v>#DIV/0!</v>
      </c>
      <c r="R107" s="56">
        <f t="shared" si="28"/>
        <v>0</v>
      </c>
      <c r="S107" s="56">
        <f t="shared" si="20"/>
        <v>0</v>
      </c>
      <c r="T107" s="56" t="e">
        <f t="shared" si="29"/>
        <v>#DIV/0!</v>
      </c>
      <c r="U107" s="57"/>
      <c r="V107" s="57"/>
      <c r="W107" s="174"/>
      <c r="X107" s="57"/>
    </row>
    <row r="108" spans="1:24" s="34" customFormat="1" ht="27.75" customHeight="1">
      <c r="A108" s="68" t="s">
        <v>4</v>
      </c>
      <c r="B108" s="173">
        <v>24060300</v>
      </c>
      <c r="C108" s="66">
        <v>3630</v>
      </c>
      <c r="D108" s="65">
        <v>633</v>
      </c>
      <c r="E108" s="72"/>
      <c r="F108" s="168"/>
      <c r="G108" s="168"/>
      <c r="H108" s="168">
        <v>1087.1</v>
      </c>
      <c r="I108" s="168"/>
      <c r="J108" s="65">
        <f t="shared" si="26"/>
        <v>171.73775671406003</v>
      </c>
      <c r="K108" s="65">
        <f t="shared" si="27"/>
        <v>29.947658402203853</v>
      </c>
      <c r="L108" s="168"/>
      <c r="M108" s="66">
        <v>0</v>
      </c>
      <c r="N108" s="66">
        <v>0</v>
      </c>
      <c r="O108" s="168"/>
      <c r="P108" s="168"/>
      <c r="Q108" s="168">
        <v>0</v>
      </c>
      <c r="R108" s="66">
        <f t="shared" si="28"/>
        <v>3630</v>
      </c>
      <c r="S108" s="66">
        <f t="shared" si="20"/>
        <v>1087.1</v>
      </c>
      <c r="T108" s="66">
        <f t="shared" si="29"/>
        <v>29.947658402203853</v>
      </c>
      <c r="U108" s="174"/>
      <c r="V108" s="57"/>
      <c r="W108" s="174"/>
      <c r="X108" s="57"/>
    </row>
    <row r="109" spans="1:24" s="58" customFormat="1" ht="92.25" customHeight="1">
      <c r="A109" s="169" t="s">
        <v>71</v>
      </c>
      <c r="B109" s="173">
        <v>24062100</v>
      </c>
      <c r="C109" s="66">
        <v>0</v>
      </c>
      <c r="D109" s="65">
        <v>0</v>
      </c>
      <c r="E109" s="72"/>
      <c r="F109" s="168"/>
      <c r="G109" s="168"/>
      <c r="H109" s="168">
        <v>0</v>
      </c>
      <c r="I109" s="168"/>
      <c r="J109" s="56"/>
      <c r="K109" s="66"/>
      <c r="L109" s="168"/>
      <c r="M109" s="66">
        <v>50</v>
      </c>
      <c r="N109" s="84">
        <v>45.1</v>
      </c>
      <c r="O109" s="168"/>
      <c r="P109" s="168"/>
      <c r="Q109" s="168">
        <f>N109/M109*100</f>
        <v>90.2</v>
      </c>
      <c r="R109" s="66">
        <f t="shared" si="28"/>
        <v>50</v>
      </c>
      <c r="S109" s="168">
        <f>H109+N109</f>
        <v>45.1</v>
      </c>
      <c r="T109" s="66">
        <f t="shared" si="29"/>
        <v>90.2</v>
      </c>
      <c r="U109" s="57"/>
      <c r="V109" s="57"/>
      <c r="W109" s="71"/>
      <c r="X109" s="71"/>
    </row>
    <row r="110" spans="1:24" s="58" customFormat="1" ht="174.75" customHeight="1">
      <c r="A110" s="198" t="s">
        <v>281</v>
      </c>
      <c r="B110" s="220">
        <v>24062200</v>
      </c>
      <c r="C110" s="165">
        <v>450</v>
      </c>
      <c r="D110" s="222">
        <v>60</v>
      </c>
      <c r="E110" s="66"/>
      <c r="F110" s="66"/>
      <c r="G110" s="66"/>
      <c r="H110" s="178">
        <v>71.2</v>
      </c>
      <c r="I110" s="168"/>
      <c r="J110" s="66">
        <f t="shared" si="26"/>
        <v>118.66666666666667</v>
      </c>
      <c r="K110" s="178">
        <f>H110/C110*100</f>
        <v>15.822222222222223</v>
      </c>
      <c r="L110" s="168"/>
      <c r="M110" s="193">
        <v>0</v>
      </c>
      <c r="N110" s="193">
        <v>0</v>
      </c>
      <c r="O110" s="168"/>
      <c r="P110" s="168"/>
      <c r="Q110" s="178">
        <v>0</v>
      </c>
      <c r="R110" s="178">
        <f>C110+M110</f>
        <v>450</v>
      </c>
      <c r="S110" s="178">
        <f>H110+N110</f>
        <v>71.2</v>
      </c>
      <c r="T110" s="204">
        <f>S110/R110*100</f>
        <v>15.822222222222223</v>
      </c>
      <c r="U110" s="57"/>
      <c r="V110" s="57"/>
      <c r="W110" s="71"/>
      <c r="X110" s="71"/>
    </row>
    <row r="111" spans="1:24" s="58" customFormat="1" ht="46.5" customHeight="1" hidden="1">
      <c r="A111" s="198"/>
      <c r="B111" s="221"/>
      <c r="C111" s="166"/>
      <c r="D111" s="223"/>
      <c r="E111" s="66"/>
      <c r="F111" s="66"/>
      <c r="G111" s="66"/>
      <c r="H111" s="179"/>
      <c r="I111" s="168"/>
      <c r="J111" s="56" t="e">
        <f t="shared" si="26"/>
        <v>#DIV/0!</v>
      </c>
      <c r="K111" s="179"/>
      <c r="L111" s="168"/>
      <c r="M111" s="194"/>
      <c r="N111" s="194"/>
      <c r="O111" s="168"/>
      <c r="P111" s="168"/>
      <c r="Q111" s="179"/>
      <c r="R111" s="179"/>
      <c r="S111" s="179"/>
      <c r="T111" s="211"/>
      <c r="U111" s="57"/>
      <c r="V111" s="57"/>
      <c r="W111" s="57"/>
      <c r="X111" s="57"/>
    </row>
    <row r="112" spans="1:24" s="58" customFormat="1" ht="64.5" customHeight="1">
      <c r="A112" s="164" t="s">
        <v>304</v>
      </c>
      <c r="B112" s="173">
        <v>24160000</v>
      </c>
      <c r="C112" s="66">
        <f>-C113</f>
        <v>0</v>
      </c>
      <c r="D112" s="66">
        <f>D113</f>
        <v>0</v>
      </c>
      <c r="E112" s="66">
        <f>-E113</f>
        <v>0</v>
      </c>
      <c r="F112" s="66">
        <f>-F113</f>
        <v>0</v>
      </c>
      <c r="G112" s="66">
        <f>-G113</f>
        <v>0</v>
      </c>
      <c r="H112" s="66">
        <f>H113</f>
        <v>730.4</v>
      </c>
      <c r="I112" s="66">
        <v>0</v>
      </c>
      <c r="J112" s="56"/>
      <c r="K112" s="66"/>
      <c r="L112" s="66">
        <v>0</v>
      </c>
      <c r="M112" s="84">
        <v>0</v>
      </c>
      <c r="N112" s="84">
        <v>0</v>
      </c>
      <c r="O112" s="168"/>
      <c r="P112" s="168"/>
      <c r="Q112" s="168">
        <v>0</v>
      </c>
      <c r="R112" s="168">
        <f>C112+M112</f>
        <v>0</v>
      </c>
      <c r="S112" s="168">
        <f>H112+N112</f>
        <v>730.4</v>
      </c>
      <c r="T112" s="88"/>
      <c r="U112" s="57"/>
      <c r="V112" s="57"/>
      <c r="W112" s="57"/>
      <c r="X112" s="57"/>
    </row>
    <row r="113" spans="1:24" s="58" customFormat="1" ht="60" customHeight="1">
      <c r="A113" s="169" t="s">
        <v>310</v>
      </c>
      <c r="B113" s="173">
        <v>24160100</v>
      </c>
      <c r="C113" s="66">
        <v>0</v>
      </c>
      <c r="D113" s="66">
        <v>0</v>
      </c>
      <c r="E113" s="66"/>
      <c r="F113" s="66"/>
      <c r="G113" s="66"/>
      <c r="H113" s="66">
        <v>730.4</v>
      </c>
      <c r="I113" s="66">
        <v>0</v>
      </c>
      <c r="J113" s="56"/>
      <c r="K113" s="66"/>
      <c r="L113" s="66">
        <v>0</v>
      </c>
      <c r="M113" s="84">
        <v>0</v>
      </c>
      <c r="N113" s="168">
        <v>0</v>
      </c>
      <c r="O113" s="168"/>
      <c r="P113" s="168"/>
      <c r="Q113" s="168">
        <v>0</v>
      </c>
      <c r="R113" s="168">
        <f>C113+M113</f>
        <v>0</v>
      </c>
      <c r="S113" s="168">
        <f>H113+N113</f>
        <v>730.4</v>
      </c>
      <c r="T113" s="88"/>
      <c r="U113" s="57"/>
      <c r="V113" s="57"/>
      <c r="W113" s="57"/>
      <c r="X113" s="57"/>
    </row>
    <row r="114" spans="1:24" s="34" customFormat="1" ht="33" customHeight="1">
      <c r="A114" s="63" t="s">
        <v>0</v>
      </c>
      <c r="B114" s="60">
        <v>25000000</v>
      </c>
      <c r="C114" s="61">
        <v>0</v>
      </c>
      <c r="D114" s="66">
        <v>0</v>
      </c>
      <c r="E114" s="66">
        <v>0</v>
      </c>
      <c r="F114" s="66">
        <v>0</v>
      </c>
      <c r="G114" s="66">
        <v>0</v>
      </c>
      <c r="H114" s="66">
        <v>0</v>
      </c>
      <c r="I114" s="66">
        <v>0</v>
      </c>
      <c r="J114" s="56"/>
      <c r="K114" s="66"/>
      <c r="L114" s="66">
        <v>0</v>
      </c>
      <c r="M114" s="61">
        <v>65128.7</v>
      </c>
      <c r="N114" s="70">
        <v>17706.2</v>
      </c>
      <c r="O114" s="168"/>
      <c r="P114" s="168"/>
      <c r="Q114" s="70">
        <f>N114/M114*100</f>
        <v>27.1864784649471</v>
      </c>
      <c r="R114" s="70">
        <f>C114+M114</f>
        <v>65128.7</v>
      </c>
      <c r="S114" s="70">
        <f>H114+N114</f>
        <v>17706.2</v>
      </c>
      <c r="T114" s="89">
        <f aca="true" t="shared" si="36" ref="T114:T121">S114/R114*100</f>
        <v>27.1864784649471</v>
      </c>
      <c r="U114" s="57"/>
      <c r="V114" s="57"/>
      <c r="W114" s="174"/>
      <c r="X114" s="174"/>
    </row>
    <row r="115" spans="1:24" s="58" customFormat="1" ht="118.5" customHeight="1" hidden="1">
      <c r="A115" s="63"/>
      <c r="B115" s="60"/>
      <c r="C115" s="61"/>
      <c r="D115" s="56"/>
      <c r="E115" s="56"/>
      <c r="F115" s="90"/>
      <c r="G115" s="91"/>
      <c r="H115" s="91"/>
      <c r="I115" s="70"/>
      <c r="J115" s="56" t="e">
        <f t="shared" si="26"/>
        <v>#DIV/0!</v>
      </c>
      <c r="K115" s="66" t="e">
        <f aca="true" t="shared" si="37" ref="K115:K133">H115/C115*100</f>
        <v>#DIV/0!</v>
      </c>
      <c r="L115" s="70"/>
      <c r="M115" s="61"/>
      <c r="N115" s="91"/>
      <c r="O115" s="70"/>
      <c r="P115" s="70"/>
      <c r="Q115" s="70" t="e">
        <f>N115/M115*100</f>
        <v>#DIV/0!</v>
      </c>
      <c r="R115" s="70">
        <f aca="true" t="shared" si="38" ref="R115:R124">C115+M115</f>
        <v>0</v>
      </c>
      <c r="S115" s="70">
        <f aca="true" t="shared" si="39" ref="S115:S124">H115+N115</f>
        <v>0</v>
      </c>
      <c r="T115" s="89" t="e">
        <f t="shared" si="36"/>
        <v>#DIV/0!</v>
      </c>
      <c r="U115" s="57"/>
      <c r="V115" s="57"/>
      <c r="W115" s="57"/>
      <c r="X115" s="57"/>
    </row>
    <row r="116" spans="1:24" s="58" customFormat="1" ht="42">
      <c r="A116" s="63" t="s">
        <v>29</v>
      </c>
      <c r="B116" s="60">
        <v>30000000</v>
      </c>
      <c r="C116" s="61">
        <f aca="true" t="shared" si="40" ref="C116:H116">C117</f>
        <v>6.8</v>
      </c>
      <c r="D116" s="61">
        <f t="shared" si="40"/>
        <v>1</v>
      </c>
      <c r="E116" s="61">
        <f t="shared" si="40"/>
        <v>0</v>
      </c>
      <c r="F116" s="61">
        <f t="shared" si="40"/>
        <v>0</v>
      </c>
      <c r="G116" s="61">
        <f t="shared" si="40"/>
        <v>0</v>
      </c>
      <c r="H116" s="61">
        <f t="shared" si="40"/>
        <v>0</v>
      </c>
      <c r="I116" s="61">
        <f>I117+I123</f>
        <v>0</v>
      </c>
      <c r="J116" s="56">
        <f t="shared" si="26"/>
        <v>0</v>
      </c>
      <c r="K116" s="66">
        <f t="shared" si="37"/>
        <v>0</v>
      </c>
      <c r="L116" s="70"/>
      <c r="M116" s="61">
        <f>M117+M123</f>
        <v>6700</v>
      </c>
      <c r="N116" s="61">
        <f>N117+N123</f>
        <v>1321.2</v>
      </c>
      <c r="O116" s="70"/>
      <c r="P116" s="70"/>
      <c r="Q116" s="70">
        <f>N116/M116*100</f>
        <v>19.719402985074627</v>
      </c>
      <c r="R116" s="70">
        <f t="shared" si="38"/>
        <v>6706.8</v>
      </c>
      <c r="S116" s="70">
        <f t="shared" si="39"/>
        <v>1321.2</v>
      </c>
      <c r="T116" s="89">
        <f t="shared" si="36"/>
        <v>19.69940955448202</v>
      </c>
      <c r="U116" s="57"/>
      <c r="V116" s="57"/>
      <c r="W116" s="57"/>
      <c r="X116" s="57"/>
    </row>
    <row r="117" spans="1:24" s="58" customFormat="1" ht="26.25" customHeight="1">
      <c r="A117" s="63" t="s">
        <v>19</v>
      </c>
      <c r="B117" s="60">
        <v>31000000</v>
      </c>
      <c r="C117" s="61">
        <f aca="true" t="shared" si="41" ref="C117:H117">C118+C120</f>
        <v>6.8</v>
      </c>
      <c r="D117" s="61">
        <f t="shared" si="41"/>
        <v>1</v>
      </c>
      <c r="E117" s="61">
        <f t="shared" si="41"/>
        <v>0</v>
      </c>
      <c r="F117" s="61">
        <f t="shared" si="41"/>
        <v>0</v>
      </c>
      <c r="G117" s="61">
        <f t="shared" si="41"/>
        <v>0</v>
      </c>
      <c r="H117" s="61">
        <f t="shared" si="41"/>
        <v>0</v>
      </c>
      <c r="I117" s="70"/>
      <c r="J117" s="56">
        <f t="shared" si="26"/>
        <v>0</v>
      </c>
      <c r="K117" s="66">
        <f t="shared" si="37"/>
        <v>0</v>
      </c>
      <c r="L117" s="70"/>
      <c r="M117" s="56">
        <f>M121</f>
        <v>1200</v>
      </c>
      <c r="N117" s="56">
        <f>N121</f>
        <v>221.4</v>
      </c>
      <c r="O117" s="168"/>
      <c r="P117" s="168"/>
      <c r="Q117" s="70">
        <f>N117/M117*100</f>
        <v>18.45</v>
      </c>
      <c r="R117" s="70">
        <f t="shared" si="38"/>
        <v>1206.8</v>
      </c>
      <c r="S117" s="70">
        <f t="shared" si="39"/>
        <v>221.4</v>
      </c>
      <c r="T117" s="89">
        <f t="shared" si="36"/>
        <v>18.346039111700367</v>
      </c>
      <c r="U117" s="57"/>
      <c r="V117" s="57"/>
      <c r="W117" s="57"/>
      <c r="X117" s="57"/>
    </row>
    <row r="118" spans="1:24" s="58" customFormat="1" ht="93.75" customHeight="1">
      <c r="A118" s="59" t="s">
        <v>72</v>
      </c>
      <c r="B118" s="60">
        <v>31010000</v>
      </c>
      <c r="C118" s="61">
        <f aca="true" t="shared" si="42" ref="C118:H118">C119</f>
        <v>2.8</v>
      </c>
      <c r="D118" s="61">
        <f t="shared" si="42"/>
        <v>0</v>
      </c>
      <c r="E118" s="61">
        <f t="shared" si="42"/>
        <v>0</v>
      </c>
      <c r="F118" s="61">
        <f t="shared" si="42"/>
        <v>0</v>
      </c>
      <c r="G118" s="61">
        <f t="shared" si="42"/>
        <v>0</v>
      </c>
      <c r="H118" s="61">
        <f t="shared" si="42"/>
        <v>0</v>
      </c>
      <c r="I118" s="70"/>
      <c r="J118" s="56"/>
      <c r="K118" s="66">
        <f t="shared" si="37"/>
        <v>0</v>
      </c>
      <c r="L118" s="70"/>
      <c r="M118" s="56">
        <v>0</v>
      </c>
      <c r="N118" s="91">
        <v>0</v>
      </c>
      <c r="O118" s="70"/>
      <c r="P118" s="70"/>
      <c r="Q118" s="70">
        <v>0</v>
      </c>
      <c r="R118" s="70">
        <f t="shared" si="38"/>
        <v>2.8</v>
      </c>
      <c r="S118" s="70">
        <f t="shared" si="39"/>
        <v>0</v>
      </c>
      <c r="T118" s="89">
        <f t="shared" si="36"/>
        <v>0</v>
      </c>
      <c r="U118" s="57"/>
      <c r="V118" s="57"/>
      <c r="W118" s="57"/>
      <c r="X118" s="57"/>
    </row>
    <row r="119" spans="1:24" s="34" customFormat="1" ht="71.25" customHeight="1">
      <c r="A119" s="169" t="s">
        <v>73</v>
      </c>
      <c r="B119" s="173">
        <v>31010200</v>
      </c>
      <c r="C119" s="66">
        <v>2.8</v>
      </c>
      <c r="D119" s="65">
        <v>0</v>
      </c>
      <c r="E119" s="72"/>
      <c r="F119" s="72"/>
      <c r="G119" s="72"/>
      <c r="H119" s="168">
        <v>0</v>
      </c>
      <c r="I119" s="168"/>
      <c r="J119" s="56"/>
      <c r="K119" s="66">
        <f t="shared" si="37"/>
        <v>0</v>
      </c>
      <c r="L119" s="168"/>
      <c r="M119" s="66">
        <v>0</v>
      </c>
      <c r="N119" s="168">
        <v>0</v>
      </c>
      <c r="O119" s="168"/>
      <c r="P119" s="168"/>
      <c r="Q119" s="168">
        <v>0</v>
      </c>
      <c r="R119" s="168">
        <f t="shared" si="38"/>
        <v>2.8</v>
      </c>
      <c r="S119" s="168">
        <f t="shared" si="39"/>
        <v>0</v>
      </c>
      <c r="T119" s="88">
        <f t="shared" si="36"/>
        <v>0</v>
      </c>
      <c r="U119" s="57"/>
      <c r="V119" s="174"/>
      <c r="W119" s="174"/>
      <c r="X119" s="174"/>
    </row>
    <row r="120" spans="1:24" s="58" customFormat="1" ht="50.25" customHeight="1">
      <c r="A120" s="63" t="s">
        <v>74</v>
      </c>
      <c r="B120" s="60">
        <v>31020000</v>
      </c>
      <c r="C120" s="61">
        <v>4</v>
      </c>
      <c r="D120" s="56">
        <v>1</v>
      </c>
      <c r="E120" s="56"/>
      <c r="F120" s="56"/>
      <c r="G120" s="56"/>
      <c r="H120" s="91">
        <v>0</v>
      </c>
      <c r="I120" s="91"/>
      <c r="J120" s="56">
        <f t="shared" si="26"/>
        <v>0</v>
      </c>
      <c r="K120" s="66">
        <f t="shared" si="37"/>
        <v>0</v>
      </c>
      <c r="L120" s="91"/>
      <c r="M120" s="92">
        <v>0</v>
      </c>
      <c r="N120" s="91">
        <v>0</v>
      </c>
      <c r="O120" s="93"/>
      <c r="P120" s="93"/>
      <c r="Q120" s="91">
        <v>0</v>
      </c>
      <c r="R120" s="70">
        <f t="shared" si="38"/>
        <v>4</v>
      </c>
      <c r="S120" s="70">
        <f t="shared" si="39"/>
        <v>0</v>
      </c>
      <c r="T120" s="89">
        <f t="shared" si="36"/>
        <v>0</v>
      </c>
      <c r="U120" s="57"/>
      <c r="V120" s="57"/>
      <c r="W120" s="57"/>
      <c r="X120" s="57"/>
    </row>
    <row r="121" spans="1:24" s="58" customFormat="1" ht="44.25" customHeight="1">
      <c r="A121" s="59" t="s">
        <v>75</v>
      </c>
      <c r="B121" s="60">
        <v>31030000</v>
      </c>
      <c r="C121" s="61">
        <v>0</v>
      </c>
      <c r="D121" s="56">
        <v>0</v>
      </c>
      <c r="E121" s="56">
        <v>0</v>
      </c>
      <c r="F121" s="56">
        <v>0</v>
      </c>
      <c r="G121" s="56">
        <v>0</v>
      </c>
      <c r="H121" s="56">
        <v>0</v>
      </c>
      <c r="I121" s="56">
        <v>0</v>
      </c>
      <c r="J121" s="56"/>
      <c r="K121" s="66"/>
      <c r="L121" s="56">
        <v>0</v>
      </c>
      <c r="M121" s="92">
        <v>1200</v>
      </c>
      <c r="N121" s="70">
        <v>221.4</v>
      </c>
      <c r="O121" s="70"/>
      <c r="P121" s="70"/>
      <c r="Q121" s="70">
        <f>N121/M121*100</f>
        <v>18.45</v>
      </c>
      <c r="R121" s="70">
        <f t="shared" si="38"/>
        <v>1200</v>
      </c>
      <c r="S121" s="70">
        <f t="shared" si="39"/>
        <v>221.4</v>
      </c>
      <c r="T121" s="89">
        <f t="shared" si="36"/>
        <v>18.45</v>
      </c>
      <c r="U121" s="57"/>
      <c r="V121" s="57"/>
      <c r="W121" s="57"/>
      <c r="X121" s="57"/>
    </row>
    <row r="122" spans="1:24" s="58" customFormat="1" ht="13.5" customHeight="1" hidden="1">
      <c r="A122" s="94"/>
      <c r="B122" s="60"/>
      <c r="C122" s="61"/>
      <c r="D122" s="56">
        <v>0</v>
      </c>
      <c r="E122" s="56">
        <v>0</v>
      </c>
      <c r="F122" s="56">
        <v>0</v>
      </c>
      <c r="G122" s="56">
        <v>0</v>
      </c>
      <c r="H122" s="56">
        <v>0</v>
      </c>
      <c r="I122" s="56">
        <v>0</v>
      </c>
      <c r="J122" s="56"/>
      <c r="K122" s="66"/>
      <c r="L122" s="56">
        <v>0</v>
      </c>
      <c r="M122" s="92"/>
      <c r="N122" s="70"/>
      <c r="O122" s="70"/>
      <c r="P122" s="70"/>
      <c r="Q122" s="70"/>
      <c r="R122" s="70">
        <f t="shared" si="38"/>
        <v>0</v>
      </c>
      <c r="S122" s="70">
        <f t="shared" si="39"/>
        <v>0</v>
      </c>
      <c r="T122" s="89" t="e">
        <f aca="true" t="shared" si="43" ref="T122:T132">S122/R122*100</f>
        <v>#DIV/0!</v>
      </c>
      <c r="U122" s="57"/>
      <c r="V122" s="57"/>
      <c r="W122" s="57"/>
      <c r="X122" s="57"/>
    </row>
    <row r="123" spans="1:24" s="58" customFormat="1" ht="49.5" customHeight="1">
      <c r="A123" s="59" t="s">
        <v>76</v>
      </c>
      <c r="B123" s="60">
        <v>33010000</v>
      </c>
      <c r="C123" s="61">
        <v>0</v>
      </c>
      <c r="D123" s="56">
        <v>0</v>
      </c>
      <c r="E123" s="56">
        <v>0</v>
      </c>
      <c r="F123" s="56">
        <v>0</v>
      </c>
      <c r="G123" s="56">
        <v>0</v>
      </c>
      <c r="H123" s="56">
        <v>0</v>
      </c>
      <c r="I123" s="56">
        <v>0</v>
      </c>
      <c r="J123" s="56"/>
      <c r="K123" s="66"/>
      <c r="L123" s="56">
        <v>0</v>
      </c>
      <c r="M123" s="92">
        <f>M124</f>
        <v>5500</v>
      </c>
      <c r="N123" s="92">
        <f>N124</f>
        <v>1099.8</v>
      </c>
      <c r="O123" s="95"/>
      <c r="P123" s="95"/>
      <c r="Q123" s="95">
        <f>N123/M123*100</f>
        <v>19.996363636363633</v>
      </c>
      <c r="R123" s="70">
        <f t="shared" si="38"/>
        <v>5500</v>
      </c>
      <c r="S123" s="70">
        <f t="shared" si="39"/>
        <v>1099.8</v>
      </c>
      <c r="T123" s="89">
        <f t="shared" si="43"/>
        <v>19.996363636363633</v>
      </c>
      <c r="U123" s="57"/>
      <c r="V123" s="57"/>
      <c r="W123" s="57"/>
      <c r="X123" s="57"/>
    </row>
    <row r="124" spans="1:24" s="34" customFormat="1" ht="76.5" customHeight="1">
      <c r="A124" s="169" t="s">
        <v>77</v>
      </c>
      <c r="B124" s="173">
        <v>33010100</v>
      </c>
      <c r="C124" s="66">
        <v>0</v>
      </c>
      <c r="D124" s="66">
        <v>0</v>
      </c>
      <c r="E124" s="66">
        <v>0</v>
      </c>
      <c r="F124" s="66">
        <v>0</v>
      </c>
      <c r="G124" s="66">
        <v>0</v>
      </c>
      <c r="H124" s="66">
        <v>0</v>
      </c>
      <c r="I124" s="66">
        <v>0</v>
      </c>
      <c r="J124" s="56"/>
      <c r="K124" s="66"/>
      <c r="L124" s="66">
        <v>0</v>
      </c>
      <c r="M124" s="84">
        <v>5500</v>
      </c>
      <c r="N124" s="168">
        <v>1099.8</v>
      </c>
      <c r="O124" s="168"/>
      <c r="P124" s="168"/>
      <c r="Q124" s="96">
        <f>N124/M124*100</f>
        <v>19.996363636363633</v>
      </c>
      <c r="R124" s="168">
        <f t="shared" si="38"/>
        <v>5500</v>
      </c>
      <c r="S124" s="168">
        <f t="shared" si="39"/>
        <v>1099.8</v>
      </c>
      <c r="T124" s="88">
        <f t="shared" si="43"/>
        <v>19.996363636363633</v>
      </c>
      <c r="U124" s="57"/>
      <c r="V124" s="57"/>
      <c r="W124" s="174"/>
      <c r="X124" s="174"/>
    </row>
    <row r="125" spans="1:24" s="34" customFormat="1" ht="100.5" customHeight="1" hidden="1">
      <c r="A125" s="97"/>
      <c r="B125" s="173"/>
      <c r="C125" s="66"/>
      <c r="D125" s="65"/>
      <c r="E125" s="65"/>
      <c r="F125" s="168"/>
      <c r="G125" s="168"/>
      <c r="H125" s="168"/>
      <c r="I125" s="168"/>
      <c r="J125" s="56" t="e">
        <f t="shared" si="26"/>
        <v>#DIV/0!</v>
      </c>
      <c r="K125" s="66" t="e">
        <f t="shared" si="37"/>
        <v>#DIV/0!</v>
      </c>
      <c r="L125" s="168"/>
      <c r="M125" s="83"/>
      <c r="N125" s="168"/>
      <c r="O125" s="168"/>
      <c r="P125" s="168"/>
      <c r="Q125" s="168"/>
      <c r="R125" s="70">
        <f>D125+M125</f>
        <v>0</v>
      </c>
      <c r="S125" s="70">
        <f>H125+N125</f>
        <v>0</v>
      </c>
      <c r="T125" s="89" t="e">
        <f t="shared" si="43"/>
        <v>#DIV/0!</v>
      </c>
      <c r="U125" s="174"/>
      <c r="V125" s="57"/>
      <c r="W125" s="174"/>
      <c r="X125" s="174"/>
    </row>
    <row r="126" spans="1:24" s="34" customFormat="1" ht="26.25" customHeight="1">
      <c r="A126" s="94" t="s">
        <v>39</v>
      </c>
      <c r="B126" s="60">
        <v>40000000</v>
      </c>
      <c r="C126" s="61">
        <f aca="true" t="shared" si="44" ref="C126:I126">C127</f>
        <v>440515.8</v>
      </c>
      <c r="D126" s="61">
        <f t="shared" si="44"/>
        <v>94668.2</v>
      </c>
      <c r="E126" s="61">
        <f t="shared" si="44"/>
        <v>0</v>
      </c>
      <c r="F126" s="61">
        <f t="shared" si="44"/>
        <v>0</v>
      </c>
      <c r="G126" s="61">
        <f t="shared" si="44"/>
        <v>0</v>
      </c>
      <c r="H126" s="61">
        <f t="shared" si="44"/>
        <v>94618.2</v>
      </c>
      <c r="I126" s="61" t="e">
        <f t="shared" si="44"/>
        <v>#REF!</v>
      </c>
      <c r="J126" s="61">
        <f t="shared" si="26"/>
        <v>99.94718395406271</v>
      </c>
      <c r="K126" s="61">
        <f t="shared" si="37"/>
        <v>21.47895716793813</v>
      </c>
      <c r="L126" s="61"/>
      <c r="M126" s="61">
        <f>M127</f>
        <v>0</v>
      </c>
      <c r="N126" s="61">
        <f>N127</f>
        <v>0</v>
      </c>
      <c r="O126" s="70"/>
      <c r="P126" s="70"/>
      <c r="Q126" s="70"/>
      <c r="R126" s="70">
        <f>C126+M126</f>
        <v>440515.8</v>
      </c>
      <c r="S126" s="70">
        <f>H126+N126</f>
        <v>94618.2</v>
      </c>
      <c r="T126" s="89">
        <f t="shared" si="43"/>
        <v>21.47895716793813</v>
      </c>
      <c r="U126" s="174"/>
      <c r="V126" s="57"/>
      <c r="W126" s="174"/>
      <c r="X126" s="174"/>
    </row>
    <row r="127" spans="1:24" s="34" customFormat="1" ht="39" customHeight="1">
      <c r="A127" s="94" t="s">
        <v>6</v>
      </c>
      <c r="B127" s="60">
        <v>41000000</v>
      </c>
      <c r="C127" s="61">
        <f aca="true" t="shared" si="45" ref="C127:I127">C128+C133</f>
        <v>440515.8</v>
      </c>
      <c r="D127" s="61">
        <f t="shared" si="45"/>
        <v>94668.2</v>
      </c>
      <c r="E127" s="61">
        <f t="shared" si="45"/>
        <v>0</v>
      </c>
      <c r="F127" s="61">
        <f t="shared" si="45"/>
        <v>0</v>
      </c>
      <c r="G127" s="61">
        <f t="shared" si="45"/>
        <v>0</v>
      </c>
      <c r="H127" s="61">
        <f t="shared" si="45"/>
        <v>94618.2</v>
      </c>
      <c r="I127" s="61" t="e">
        <f t="shared" si="45"/>
        <v>#REF!</v>
      </c>
      <c r="J127" s="61">
        <f t="shared" si="26"/>
        <v>99.94718395406271</v>
      </c>
      <c r="K127" s="61">
        <f t="shared" si="37"/>
        <v>21.47895716793813</v>
      </c>
      <c r="L127" s="61" t="e">
        <f>L128+L133</f>
        <v>#REF!</v>
      </c>
      <c r="M127" s="61">
        <f>M128+M133</f>
        <v>0</v>
      </c>
      <c r="N127" s="61">
        <f>N128+N133</f>
        <v>0</v>
      </c>
      <c r="O127" s="61">
        <f>O128+O133</f>
        <v>0</v>
      </c>
      <c r="P127" s="61">
        <f>P128+P133</f>
        <v>0</v>
      </c>
      <c r="Q127" s="70"/>
      <c r="R127" s="70">
        <f>C127+M127</f>
        <v>440515.8</v>
      </c>
      <c r="S127" s="70">
        <f aca="true" t="shared" si="46" ref="S127:S133">H127+N127</f>
        <v>94618.2</v>
      </c>
      <c r="T127" s="89">
        <f t="shared" si="43"/>
        <v>21.47895716793813</v>
      </c>
      <c r="U127" s="174"/>
      <c r="V127" s="57"/>
      <c r="W127" s="174"/>
      <c r="X127" s="174"/>
    </row>
    <row r="128" spans="1:24" s="58" customFormat="1" ht="35.25" customHeight="1">
      <c r="A128" s="94" t="s">
        <v>78</v>
      </c>
      <c r="B128" s="60">
        <v>41030000</v>
      </c>
      <c r="C128" s="61">
        <f aca="true" t="shared" si="47" ref="C128:H128">C130</f>
        <v>422831.1</v>
      </c>
      <c r="D128" s="61">
        <f t="shared" si="47"/>
        <v>89300.7</v>
      </c>
      <c r="E128" s="61">
        <f t="shared" si="47"/>
        <v>0</v>
      </c>
      <c r="F128" s="61">
        <f t="shared" si="47"/>
        <v>0</v>
      </c>
      <c r="G128" s="61">
        <f t="shared" si="47"/>
        <v>0</v>
      </c>
      <c r="H128" s="61">
        <f t="shared" si="47"/>
        <v>89300.7</v>
      </c>
      <c r="I128" s="61" t="e">
        <f>#REF!+I130+#REF!+#REF!+#REF!+#REF!</f>
        <v>#REF!</v>
      </c>
      <c r="J128" s="61">
        <f t="shared" si="26"/>
        <v>100</v>
      </c>
      <c r="K128" s="61">
        <f t="shared" si="37"/>
        <v>21.119709501027717</v>
      </c>
      <c r="L128" s="61" t="e">
        <f>#REF!+L130+#REF!+#REF!+#REF!+#REF!</f>
        <v>#REF!</v>
      </c>
      <c r="M128" s="61">
        <f>M130</f>
        <v>0</v>
      </c>
      <c r="N128" s="61">
        <f>N130</f>
        <v>0</v>
      </c>
      <c r="O128" s="70"/>
      <c r="P128" s="70"/>
      <c r="Q128" s="70"/>
      <c r="R128" s="70">
        <f>C128+M128</f>
        <v>422831.1</v>
      </c>
      <c r="S128" s="70">
        <f t="shared" si="46"/>
        <v>89300.7</v>
      </c>
      <c r="T128" s="89">
        <f t="shared" si="43"/>
        <v>21.119709501027717</v>
      </c>
      <c r="U128" s="57"/>
      <c r="V128" s="57"/>
      <c r="W128" s="57"/>
      <c r="X128" s="57"/>
    </row>
    <row r="129" spans="1:24" s="34" customFormat="1" ht="409.5" customHeight="1" hidden="1">
      <c r="A129" s="98"/>
      <c r="B129" s="173"/>
      <c r="C129" s="66"/>
      <c r="D129" s="65"/>
      <c r="E129" s="65"/>
      <c r="F129" s="168"/>
      <c r="G129" s="168"/>
      <c r="H129" s="168"/>
      <c r="I129" s="168"/>
      <c r="J129" s="56" t="e">
        <f t="shared" si="26"/>
        <v>#DIV/0!</v>
      </c>
      <c r="K129" s="66" t="e">
        <f t="shared" si="37"/>
        <v>#DIV/0!</v>
      </c>
      <c r="L129" s="168"/>
      <c r="M129" s="83"/>
      <c r="N129" s="168"/>
      <c r="O129" s="168"/>
      <c r="P129" s="168"/>
      <c r="Q129" s="70" t="e">
        <f>N129/M129*100</f>
        <v>#DIV/0!</v>
      </c>
      <c r="R129" s="70">
        <f>C129+M129</f>
        <v>0</v>
      </c>
      <c r="S129" s="70">
        <f t="shared" si="46"/>
        <v>0</v>
      </c>
      <c r="T129" s="89" t="e">
        <f t="shared" si="43"/>
        <v>#DIV/0!</v>
      </c>
      <c r="U129" s="174"/>
      <c r="V129" s="57"/>
      <c r="W129" s="174"/>
      <c r="X129" s="174"/>
    </row>
    <row r="130" spans="1:24" s="34" customFormat="1" ht="42.75">
      <c r="A130" s="169" t="s">
        <v>79</v>
      </c>
      <c r="B130" s="173">
        <v>41033900</v>
      </c>
      <c r="C130" s="66">
        <v>422831.1</v>
      </c>
      <c r="D130" s="66">
        <v>89300.7</v>
      </c>
      <c r="E130" s="66"/>
      <c r="F130" s="168"/>
      <c r="G130" s="168"/>
      <c r="H130" s="168">
        <v>89300.7</v>
      </c>
      <c r="I130" s="168"/>
      <c r="J130" s="66">
        <f t="shared" si="26"/>
        <v>100</v>
      </c>
      <c r="K130" s="66">
        <f t="shared" si="37"/>
        <v>21.119709501027717</v>
      </c>
      <c r="L130" s="168"/>
      <c r="M130" s="84">
        <v>0</v>
      </c>
      <c r="N130" s="84">
        <v>0</v>
      </c>
      <c r="O130" s="84">
        <v>0</v>
      </c>
      <c r="P130" s="84">
        <v>0</v>
      </c>
      <c r="Q130" s="84"/>
      <c r="R130" s="168">
        <f>C130+M130</f>
        <v>422831.1</v>
      </c>
      <c r="S130" s="168">
        <f t="shared" si="46"/>
        <v>89300.7</v>
      </c>
      <c r="T130" s="88">
        <f t="shared" si="43"/>
        <v>21.119709501027717</v>
      </c>
      <c r="U130" s="174"/>
      <c r="V130" s="57"/>
      <c r="W130" s="174"/>
      <c r="X130" s="174"/>
    </row>
    <row r="131" spans="1:24" s="34" customFormat="1" ht="12" customHeight="1" hidden="1">
      <c r="A131" s="169"/>
      <c r="B131" s="197"/>
      <c r="C131" s="66"/>
      <c r="D131" s="66"/>
      <c r="E131" s="66"/>
      <c r="F131" s="168"/>
      <c r="G131" s="168"/>
      <c r="H131" s="206"/>
      <c r="I131" s="168"/>
      <c r="J131" s="56" t="e">
        <f t="shared" si="26"/>
        <v>#DIV/0!</v>
      </c>
      <c r="K131" s="66" t="e">
        <f t="shared" si="37"/>
        <v>#DIV/0!</v>
      </c>
      <c r="L131" s="168"/>
      <c r="M131" s="84">
        <v>0</v>
      </c>
      <c r="N131" s="84">
        <v>0</v>
      </c>
      <c r="O131" s="84">
        <v>0</v>
      </c>
      <c r="P131" s="84">
        <v>0</v>
      </c>
      <c r="Q131" s="84">
        <v>0</v>
      </c>
      <c r="R131" s="168">
        <f>D131+M131</f>
        <v>0</v>
      </c>
      <c r="S131" s="70">
        <f t="shared" si="46"/>
        <v>0</v>
      </c>
      <c r="T131" s="89" t="e">
        <f t="shared" si="43"/>
        <v>#DIV/0!</v>
      </c>
      <c r="U131" s="185"/>
      <c r="V131" s="184"/>
      <c r="W131" s="174"/>
      <c r="X131" s="174"/>
    </row>
    <row r="132" spans="1:24" s="34" customFormat="1" ht="17.25" customHeight="1" hidden="1">
      <c r="A132" s="169"/>
      <c r="B132" s="197"/>
      <c r="C132" s="66"/>
      <c r="D132" s="66"/>
      <c r="E132" s="66"/>
      <c r="F132" s="168"/>
      <c r="G132" s="168"/>
      <c r="H132" s="206"/>
      <c r="I132" s="168"/>
      <c r="J132" s="56" t="e">
        <f t="shared" si="26"/>
        <v>#DIV/0!</v>
      </c>
      <c r="K132" s="66" t="e">
        <f t="shared" si="37"/>
        <v>#DIV/0!</v>
      </c>
      <c r="L132" s="168"/>
      <c r="M132" s="84">
        <v>0</v>
      </c>
      <c r="N132" s="84">
        <v>0</v>
      </c>
      <c r="O132" s="84">
        <v>0</v>
      </c>
      <c r="P132" s="84">
        <v>0</v>
      </c>
      <c r="Q132" s="84">
        <v>0</v>
      </c>
      <c r="R132" s="168">
        <f>D132+M132</f>
        <v>0</v>
      </c>
      <c r="S132" s="70">
        <f t="shared" si="46"/>
        <v>0</v>
      </c>
      <c r="T132" s="89" t="e">
        <f t="shared" si="43"/>
        <v>#DIV/0!</v>
      </c>
      <c r="U132" s="185"/>
      <c r="V132" s="184"/>
      <c r="W132" s="174"/>
      <c r="X132" s="174"/>
    </row>
    <row r="133" spans="1:24" s="34" customFormat="1" ht="48" customHeight="1">
      <c r="A133" s="94" t="s">
        <v>80</v>
      </c>
      <c r="B133" s="60">
        <v>41050000</v>
      </c>
      <c r="C133" s="61">
        <f>C151+C153+C155+C160</f>
        <v>17684.699999999997</v>
      </c>
      <c r="D133" s="61">
        <f aca="true" t="shared" si="48" ref="D133:I133">D151+D153+D155+D160</f>
        <v>5367.5</v>
      </c>
      <c r="E133" s="61">
        <f t="shared" si="48"/>
        <v>0</v>
      </c>
      <c r="F133" s="61">
        <f t="shared" si="48"/>
        <v>0</v>
      </c>
      <c r="G133" s="61">
        <f t="shared" si="48"/>
        <v>0</v>
      </c>
      <c r="H133" s="61">
        <f t="shared" si="48"/>
        <v>5317.5</v>
      </c>
      <c r="I133" s="61">
        <f t="shared" si="48"/>
        <v>0</v>
      </c>
      <c r="J133" s="61">
        <f aca="true" t="shared" si="49" ref="J133:J162">H133/D133*100</f>
        <v>99.06846762925011</v>
      </c>
      <c r="K133" s="61">
        <f t="shared" si="37"/>
        <v>30.06836417920576</v>
      </c>
      <c r="L133" s="70"/>
      <c r="M133" s="82">
        <f>M151+M153+M155+M160</f>
        <v>0</v>
      </c>
      <c r="N133" s="82">
        <f>N151+N153+N155+N160</f>
        <v>0</v>
      </c>
      <c r="O133" s="82">
        <v>0</v>
      </c>
      <c r="P133" s="82">
        <v>0</v>
      </c>
      <c r="Q133" s="82"/>
      <c r="R133" s="70">
        <f>C133+M133</f>
        <v>17684.699999999997</v>
      </c>
      <c r="S133" s="70">
        <f t="shared" si="46"/>
        <v>5317.5</v>
      </c>
      <c r="T133" s="89">
        <f>S133/R133*100</f>
        <v>30.06836417920576</v>
      </c>
      <c r="U133" s="175"/>
      <c r="V133" s="174"/>
      <c r="W133" s="174"/>
      <c r="X133" s="174"/>
    </row>
    <row r="134" spans="1:24" s="34" customFormat="1" ht="42.75" customHeight="1" hidden="1">
      <c r="A134" s="198"/>
      <c r="B134" s="220"/>
      <c r="C134" s="165"/>
      <c r="D134" s="180"/>
      <c r="E134" s="65"/>
      <c r="F134" s="72"/>
      <c r="G134" s="168"/>
      <c r="H134" s="178"/>
      <c r="I134" s="168"/>
      <c r="J134" s="56" t="e">
        <f t="shared" si="49"/>
        <v>#DIV/0!</v>
      </c>
      <c r="K134" s="178"/>
      <c r="L134" s="168"/>
      <c r="M134" s="84">
        <v>0</v>
      </c>
      <c r="N134" s="84">
        <v>0</v>
      </c>
      <c r="O134" s="84">
        <v>0</v>
      </c>
      <c r="P134" s="84">
        <v>0</v>
      </c>
      <c r="Q134" s="84">
        <v>0</v>
      </c>
      <c r="R134" s="178"/>
      <c r="S134" s="178"/>
      <c r="T134" s="178"/>
      <c r="U134" s="175"/>
      <c r="V134" s="174"/>
      <c r="W134" s="99"/>
      <c r="X134" s="174"/>
    </row>
    <row r="135" spans="1:24" s="34" customFormat="1" ht="150.75" customHeight="1" hidden="1" thickBot="1">
      <c r="A135" s="198"/>
      <c r="B135" s="225"/>
      <c r="C135" s="100"/>
      <c r="D135" s="210"/>
      <c r="E135" s="65"/>
      <c r="F135" s="72"/>
      <c r="G135" s="72"/>
      <c r="H135" s="182"/>
      <c r="I135" s="168"/>
      <c r="J135" s="56" t="e">
        <f t="shared" si="49"/>
        <v>#DIV/0!</v>
      </c>
      <c r="K135" s="182"/>
      <c r="L135" s="168"/>
      <c r="M135" s="84">
        <v>0</v>
      </c>
      <c r="N135" s="84">
        <v>0</v>
      </c>
      <c r="O135" s="84">
        <v>0</v>
      </c>
      <c r="P135" s="84">
        <v>0</v>
      </c>
      <c r="Q135" s="84">
        <v>0</v>
      </c>
      <c r="R135" s="182"/>
      <c r="S135" s="182"/>
      <c r="T135" s="182"/>
      <c r="U135" s="175"/>
      <c r="V135" s="174"/>
      <c r="W135" s="99"/>
      <c r="X135" s="174"/>
    </row>
    <row r="136" spans="1:24" s="34" customFormat="1" ht="75.75" customHeight="1" hidden="1" thickBot="1">
      <c r="A136" s="198"/>
      <c r="B136" s="225"/>
      <c r="C136" s="100"/>
      <c r="D136" s="210"/>
      <c r="E136" s="65"/>
      <c r="F136" s="72"/>
      <c r="G136" s="72"/>
      <c r="H136" s="182"/>
      <c r="I136" s="168"/>
      <c r="J136" s="56" t="e">
        <f t="shared" si="49"/>
        <v>#DIV/0!</v>
      </c>
      <c r="K136" s="182"/>
      <c r="L136" s="168"/>
      <c r="M136" s="84">
        <v>0</v>
      </c>
      <c r="N136" s="84">
        <v>0</v>
      </c>
      <c r="O136" s="84">
        <v>0</v>
      </c>
      <c r="P136" s="84">
        <v>0</v>
      </c>
      <c r="Q136" s="84">
        <v>0</v>
      </c>
      <c r="R136" s="182"/>
      <c r="S136" s="182"/>
      <c r="T136" s="182"/>
      <c r="U136" s="175"/>
      <c r="V136" s="174"/>
      <c r="W136" s="99"/>
      <c r="X136" s="174"/>
    </row>
    <row r="137" spans="1:24" s="34" customFormat="1" ht="19.5" customHeight="1" hidden="1" thickBot="1">
      <c r="A137" s="198"/>
      <c r="B137" s="225"/>
      <c r="C137" s="100"/>
      <c r="D137" s="210"/>
      <c r="E137" s="65"/>
      <c r="F137" s="72"/>
      <c r="G137" s="72"/>
      <c r="H137" s="182"/>
      <c r="I137" s="168"/>
      <c r="J137" s="56" t="e">
        <f t="shared" si="49"/>
        <v>#DIV/0!</v>
      </c>
      <c r="K137" s="182"/>
      <c r="L137" s="168"/>
      <c r="M137" s="84">
        <v>0</v>
      </c>
      <c r="N137" s="84">
        <v>0</v>
      </c>
      <c r="O137" s="84">
        <v>0</v>
      </c>
      <c r="P137" s="84">
        <v>0</v>
      </c>
      <c r="Q137" s="84">
        <v>0</v>
      </c>
      <c r="R137" s="182"/>
      <c r="S137" s="182"/>
      <c r="T137" s="182"/>
      <c r="U137" s="175"/>
      <c r="V137" s="174"/>
      <c r="W137" s="99"/>
      <c r="X137" s="174"/>
    </row>
    <row r="138" spans="1:24" s="34" customFormat="1" ht="38.25" customHeight="1" hidden="1" thickBot="1">
      <c r="A138" s="198"/>
      <c r="B138" s="225"/>
      <c r="C138" s="100"/>
      <c r="D138" s="210"/>
      <c r="E138" s="65"/>
      <c r="F138" s="72"/>
      <c r="G138" s="72"/>
      <c r="H138" s="182"/>
      <c r="I138" s="168"/>
      <c r="J138" s="56" t="e">
        <f t="shared" si="49"/>
        <v>#DIV/0!</v>
      </c>
      <c r="K138" s="182"/>
      <c r="L138" s="168"/>
      <c r="M138" s="84">
        <v>0</v>
      </c>
      <c r="N138" s="84">
        <v>0</v>
      </c>
      <c r="O138" s="84">
        <v>0</v>
      </c>
      <c r="P138" s="84">
        <v>0</v>
      </c>
      <c r="Q138" s="84">
        <v>0</v>
      </c>
      <c r="R138" s="182"/>
      <c r="S138" s="182"/>
      <c r="T138" s="182"/>
      <c r="U138" s="175"/>
      <c r="V138" s="174"/>
      <c r="W138" s="99"/>
      <c r="X138" s="174"/>
    </row>
    <row r="139" spans="1:24" s="34" customFormat="1" ht="409.5" customHeight="1" hidden="1" thickBot="1">
      <c r="A139" s="198"/>
      <c r="B139" s="225"/>
      <c r="C139" s="100"/>
      <c r="D139" s="210"/>
      <c r="E139" s="72"/>
      <c r="F139" s="72"/>
      <c r="G139" s="72"/>
      <c r="H139" s="182"/>
      <c r="I139" s="168"/>
      <c r="J139" s="56" t="e">
        <f t="shared" si="49"/>
        <v>#DIV/0!</v>
      </c>
      <c r="K139" s="182"/>
      <c r="L139" s="168"/>
      <c r="M139" s="84">
        <v>0</v>
      </c>
      <c r="N139" s="84">
        <v>0</v>
      </c>
      <c r="O139" s="84">
        <v>0</v>
      </c>
      <c r="P139" s="84">
        <v>0</v>
      </c>
      <c r="Q139" s="84">
        <v>0</v>
      </c>
      <c r="R139" s="182"/>
      <c r="S139" s="182"/>
      <c r="T139" s="182"/>
      <c r="U139" s="175"/>
      <c r="V139" s="174"/>
      <c r="W139" s="99"/>
      <c r="X139" s="174"/>
    </row>
    <row r="140" spans="1:24" s="34" customFormat="1" ht="409.5" customHeight="1" hidden="1">
      <c r="A140" s="198"/>
      <c r="B140" s="225"/>
      <c r="C140" s="100"/>
      <c r="D140" s="210"/>
      <c r="E140" s="72"/>
      <c r="F140" s="72"/>
      <c r="G140" s="72"/>
      <c r="H140" s="182"/>
      <c r="I140" s="168"/>
      <c r="J140" s="56" t="e">
        <f t="shared" si="49"/>
        <v>#DIV/0!</v>
      </c>
      <c r="K140" s="182"/>
      <c r="L140" s="168"/>
      <c r="M140" s="84">
        <v>0</v>
      </c>
      <c r="N140" s="84">
        <v>0</v>
      </c>
      <c r="O140" s="84">
        <v>0</v>
      </c>
      <c r="P140" s="84">
        <v>0</v>
      </c>
      <c r="Q140" s="84">
        <v>0</v>
      </c>
      <c r="R140" s="182"/>
      <c r="S140" s="182"/>
      <c r="T140" s="182"/>
      <c r="U140" s="175"/>
      <c r="V140" s="174"/>
      <c r="W140" s="99"/>
      <c r="X140" s="174"/>
    </row>
    <row r="141" spans="1:24" s="58" customFormat="1" ht="99.75" customHeight="1" hidden="1">
      <c r="A141" s="198"/>
      <c r="B141" s="225"/>
      <c r="C141" s="100"/>
      <c r="D141" s="210"/>
      <c r="E141" s="56"/>
      <c r="F141" s="70"/>
      <c r="G141" s="70"/>
      <c r="H141" s="182"/>
      <c r="I141" s="168"/>
      <c r="J141" s="56" t="e">
        <f t="shared" si="49"/>
        <v>#DIV/0!</v>
      </c>
      <c r="K141" s="182"/>
      <c r="L141" s="168"/>
      <c r="M141" s="84">
        <v>0</v>
      </c>
      <c r="N141" s="84">
        <v>0</v>
      </c>
      <c r="O141" s="84">
        <v>0</v>
      </c>
      <c r="P141" s="84">
        <v>0</v>
      </c>
      <c r="Q141" s="84">
        <v>0</v>
      </c>
      <c r="R141" s="182"/>
      <c r="S141" s="182"/>
      <c r="T141" s="182"/>
      <c r="U141" s="57"/>
      <c r="V141" s="57"/>
      <c r="W141" s="57"/>
      <c r="X141" s="57"/>
    </row>
    <row r="142" spans="1:27" s="34" customFormat="1" ht="234.75" customHeight="1" hidden="1" thickBot="1">
      <c r="A142" s="198"/>
      <c r="B142" s="225"/>
      <c r="C142" s="100"/>
      <c r="D142" s="210"/>
      <c r="E142" s="65"/>
      <c r="F142" s="168"/>
      <c r="G142" s="168"/>
      <c r="H142" s="182"/>
      <c r="I142" s="168"/>
      <c r="J142" s="56" t="e">
        <f t="shared" si="49"/>
        <v>#DIV/0!</v>
      </c>
      <c r="K142" s="182"/>
      <c r="L142" s="168"/>
      <c r="M142" s="84">
        <v>0</v>
      </c>
      <c r="N142" s="84">
        <v>0</v>
      </c>
      <c r="O142" s="84">
        <v>0</v>
      </c>
      <c r="P142" s="84">
        <v>0</v>
      </c>
      <c r="Q142" s="84">
        <v>0</v>
      </c>
      <c r="R142" s="182"/>
      <c r="S142" s="182"/>
      <c r="T142" s="182"/>
      <c r="U142" s="57"/>
      <c r="V142" s="57"/>
      <c r="W142" s="174"/>
      <c r="X142" s="174"/>
      <c r="Y142" s="33"/>
      <c r="Z142" s="33"/>
      <c r="AA142" s="33"/>
    </row>
    <row r="143" spans="1:27" s="34" customFormat="1" ht="95.25" customHeight="1" hidden="1" thickBot="1">
      <c r="A143" s="198"/>
      <c r="B143" s="225"/>
      <c r="C143" s="100"/>
      <c r="D143" s="210"/>
      <c r="E143" s="65"/>
      <c r="F143" s="168"/>
      <c r="G143" s="168"/>
      <c r="H143" s="182"/>
      <c r="I143" s="168"/>
      <c r="J143" s="56" t="e">
        <f t="shared" si="49"/>
        <v>#DIV/0!</v>
      </c>
      <c r="K143" s="182"/>
      <c r="L143" s="168"/>
      <c r="M143" s="84">
        <v>0</v>
      </c>
      <c r="N143" s="84">
        <v>0</v>
      </c>
      <c r="O143" s="84">
        <v>0</v>
      </c>
      <c r="P143" s="84">
        <v>0</v>
      </c>
      <c r="Q143" s="84">
        <v>0</v>
      </c>
      <c r="R143" s="182"/>
      <c r="S143" s="182"/>
      <c r="T143" s="182"/>
      <c r="U143" s="57"/>
      <c r="V143" s="57"/>
      <c r="W143" s="174"/>
      <c r="X143" s="174"/>
      <c r="Y143" s="33"/>
      <c r="Z143" s="33"/>
      <c r="AA143" s="33"/>
    </row>
    <row r="144" spans="1:27" s="34" customFormat="1" ht="159.75" customHeight="1" hidden="1" thickBot="1">
      <c r="A144" s="198"/>
      <c r="B144" s="221"/>
      <c r="C144" s="166"/>
      <c r="D144" s="181"/>
      <c r="E144" s="65"/>
      <c r="F144" s="168"/>
      <c r="G144" s="168"/>
      <c r="H144" s="179"/>
      <c r="I144" s="168"/>
      <c r="J144" s="56" t="e">
        <f t="shared" si="49"/>
        <v>#DIV/0!</v>
      </c>
      <c r="K144" s="179"/>
      <c r="L144" s="168"/>
      <c r="M144" s="84">
        <v>0</v>
      </c>
      <c r="N144" s="84">
        <v>0</v>
      </c>
      <c r="O144" s="84">
        <v>0</v>
      </c>
      <c r="P144" s="84">
        <v>0</v>
      </c>
      <c r="Q144" s="84">
        <v>0</v>
      </c>
      <c r="R144" s="179"/>
      <c r="S144" s="179"/>
      <c r="T144" s="179"/>
      <c r="U144" s="57"/>
      <c r="V144" s="57"/>
      <c r="W144" s="174"/>
      <c r="X144" s="174"/>
      <c r="Y144" s="33"/>
      <c r="Z144" s="33"/>
      <c r="AA144" s="33"/>
    </row>
    <row r="145" spans="1:156" s="103" customFormat="1" ht="78" customHeight="1" hidden="1" thickBot="1">
      <c r="A145" s="101"/>
      <c r="B145" s="173"/>
      <c r="C145" s="66"/>
      <c r="D145" s="66"/>
      <c r="E145" s="66"/>
      <c r="F145" s="66"/>
      <c r="G145" s="66"/>
      <c r="H145" s="66"/>
      <c r="I145" s="168"/>
      <c r="J145" s="56" t="e">
        <f t="shared" si="49"/>
        <v>#DIV/0!</v>
      </c>
      <c r="K145" s="168"/>
      <c r="L145" s="168"/>
      <c r="M145" s="84">
        <v>0</v>
      </c>
      <c r="N145" s="84">
        <v>0</v>
      </c>
      <c r="O145" s="84">
        <v>0</v>
      </c>
      <c r="P145" s="84">
        <v>0</v>
      </c>
      <c r="Q145" s="84">
        <v>0</v>
      </c>
      <c r="R145" s="168"/>
      <c r="S145" s="168"/>
      <c r="T145" s="168"/>
      <c r="U145" s="57"/>
      <c r="V145" s="57"/>
      <c r="W145" s="57"/>
      <c r="X145" s="57"/>
      <c r="Y145" s="102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  <c r="BL145" s="102"/>
      <c r="BM145" s="102"/>
      <c r="BN145" s="102"/>
      <c r="BO145" s="102"/>
      <c r="BP145" s="102"/>
      <c r="BQ145" s="102"/>
      <c r="BR145" s="102"/>
      <c r="BS145" s="102"/>
      <c r="BT145" s="102"/>
      <c r="BU145" s="102"/>
      <c r="BV145" s="102"/>
      <c r="BW145" s="102"/>
      <c r="BX145" s="102"/>
      <c r="BY145" s="102"/>
      <c r="BZ145" s="102"/>
      <c r="CA145" s="102"/>
      <c r="CB145" s="102"/>
      <c r="CC145" s="102"/>
      <c r="CD145" s="102"/>
      <c r="CE145" s="102"/>
      <c r="CF145" s="102"/>
      <c r="CG145" s="102"/>
      <c r="CH145" s="102"/>
      <c r="CI145" s="102"/>
      <c r="CJ145" s="102"/>
      <c r="CK145" s="102"/>
      <c r="CL145" s="102"/>
      <c r="CM145" s="102"/>
      <c r="CN145" s="102"/>
      <c r="CO145" s="102"/>
      <c r="CP145" s="102"/>
      <c r="CQ145" s="102"/>
      <c r="CR145" s="102"/>
      <c r="CS145" s="102"/>
      <c r="CT145" s="102"/>
      <c r="CU145" s="102"/>
      <c r="CV145" s="102"/>
      <c r="CW145" s="102"/>
      <c r="CX145" s="102"/>
      <c r="CY145" s="102"/>
      <c r="CZ145" s="102"/>
      <c r="DA145" s="102"/>
      <c r="DB145" s="102"/>
      <c r="DC145" s="102"/>
      <c r="DD145" s="102"/>
      <c r="DE145" s="102"/>
      <c r="DF145" s="102"/>
      <c r="DG145" s="102"/>
      <c r="DH145" s="102"/>
      <c r="DI145" s="102"/>
      <c r="DJ145" s="102"/>
      <c r="DK145" s="102"/>
      <c r="DL145" s="102"/>
      <c r="DM145" s="102"/>
      <c r="DN145" s="102"/>
      <c r="DO145" s="102"/>
      <c r="DP145" s="102"/>
      <c r="DQ145" s="102"/>
      <c r="DR145" s="102"/>
      <c r="DS145" s="102"/>
      <c r="DT145" s="102"/>
      <c r="DU145" s="102"/>
      <c r="DV145" s="102"/>
      <c r="DW145" s="102"/>
      <c r="DX145" s="102"/>
      <c r="DY145" s="102"/>
      <c r="DZ145" s="102"/>
      <c r="EA145" s="102"/>
      <c r="EB145" s="102"/>
      <c r="EC145" s="102"/>
      <c r="ED145" s="102"/>
      <c r="EE145" s="102"/>
      <c r="EF145" s="102"/>
      <c r="EG145" s="102"/>
      <c r="EH145" s="102"/>
      <c r="EI145" s="102"/>
      <c r="EJ145" s="102"/>
      <c r="EK145" s="102"/>
      <c r="EL145" s="102"/>
      <c r="EM145" s="102"/>
      <c r="EN145" s="102"/>
      <c r="EO145" s="102"/>
      <c r="EP145" s="102"/>
      <c r="EQ145" s="102"/>
      <c r="ER145" s="102"/>
      <c r="ES145" s="102"/>
      <c r="ET145" s="102"/>
      <c r="EU145" s="102"/>
      <c r="EV145" s="102"/>
      <c r="EW145" s="102"/>
      <c r="EX145" s="102"/>
      <c r="EY145" s="102"/>
      <c r="EZ145" s="102"/>
    </row>
    <row r="146" spans="1:156" s="105" customFormat="1" ht="1.5" customHeight="1" hidden="1">
      <c r="A146" s="198"/>
      <c r="B146" s="220"/>
      <c r="C146" s="165"/>
      <c r="D146" s="180"/>
      <c r="E146" s="65"/>
      <c r="F146" s="65"/>
      <c r="G146" s="65"/>
      <c r="H146" s="180"/>
      <c r="I146" s="168"/>
      <c r="J146" s="56" t="e">
        <f t="shared" si="49"/>
        <v>#DIV/0!</v>
      </c>
      <c r="K146" s="178"/>
      <c r="L146" s="168"/>
      <c r="M146" s="84">
        <v>0</v>
      </c>
      <c r="N146" s="84">
        <v>0</v>
      </c>
      <c r="O146" s="84">
        <v>0</v>
      </c>
      <c r="P146" s="84">
        <v>0</v>
      </c>
      <c r="Q146" s="84">
        <v>0</v>
      </c>
      <c r="R146" s="178"/>
      <c r="S146" s="178"/>
      <c r="T146" s="178"/>
      <c r="U146" s="57"/>
      <c r="V146" s="57"/>
      <c r="W146" s="104"/>
      <c r="X146" s="57"/>
      <c r="Y146" s="102"/>
      <c r="Z146" s="102"/>
      <c r="AA146" s="102"/>
      <c r="AB146" s="102"/>
      <c r="AC146" s="102"/>
      <c r="AD146" s="102"/>
      <c r="AE146" s="102"/>
      <c r="AF146" s="102"/>
      <c r="AG146" s="102"/>
      <c r="AH146" s="102"/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102"/>
      <c r="BT146" s="102"/>
      <c r="BU146" s="102"/>
      <c r="BV146" s="102"/>
      <c r="BW146" s="102"/>
      <c r="BX146" s="102"/>
      <c r="BY146" s="102"/>
      <c r="BZ146" s="102"/>
      <c r="CA146" s="102"/>
      <c r="CB146" s="102"/>
      <c r="CC146" s="102"/>
      <c r="CD146" s="102"/>
      <c r="CE146" s="102"/>
      <c r="CF146" s="102"/>
      <c r="CG146" s="102"/>
      <c r="CH146" s="102"/>
      <c r="CI146" s="102"/>
      <c r="CJ146" s="102"/>
      <c r="CK146" s="102"/>
      <c r="CL146" s="102"/>
      <c r="CM146" s="102"/>
      <c r="CN146" s="102"/>
      <c r="CO146" s="102"/>
      <c r="CP146" s="102"/>
      <c r="CQ146" s="102"/>
      <c r="CR146" s="102"/>
      <c r="CS146" s="102"/>
      <c r="CT146" s="102"/>
      <c r="CU146" s="102"/>
      <c r="CV146" s="102"/>
      <c r="CW146" s="102"/>
      <c r="CX146" s="102"/>
      <c r="CY146" s="102"/>
      <c r="CZ146" s="102"/>
      <c r="DA146" s="102"/>
      <c r="DB146" s="102"/>
      <c r="DC146" s="102"/>
      <c r="DD146" s="102"/>
      <c r="DE146" s="102"/>
      <c r="DF146" s="102"/>
      <c r="DG146" s="102"/>
      <c r="DH146" s="102"/>
      <c r="DI146" s="102"/>
      <c r="DJ146" s="102"/>
      <c r="DK146" s="102"/>
      <c r="DL146" s="102"/>
      <c r="DM146" s="102"/>
      <c r="DN146" s="102"/>
      <c r="DO146" s="102"/>
      <c r="DP146" s="102"/>
      <c r="DQ146" s="102"/>
      <c r="DR146" s="102"/>
      <c r="DS146" s="102"/>
      <c r="DT146" s="102"/>
      <c r="DU146" s="102"/>
      <c r="DV146" s="102"/>
      <c r="DW146" s="102"/>
      <c r="DX146" s="102"/>
      <c r="DY146" s="102"/>
      <c r="DZ146" s="102"/>
      <c r="EA146" s="102"/>
      <c r="EB146" s="102"/>
      <c r="EC146" s="102"/>
      <c r="ED146" s="102"/>
      <c r="EE146" s="102"/>
      <c r="EF146" s="102"/>
      <c r="EG146" s="102"/>
      <c r="EH146" s="102"/>
      <c r="EI146" s="102"/>
      <c r="EJ146" s="102"/>
      <c r="EK146" s="102"/>
      <c r="EL146" s="102"/>
      <c r="EM146" s="102"/>
      <c r="EN146" s="102"/>
      <c r="EO146" s="102"/>
      <c r="EP146" s="102"/>
      <c r="EQ146" s="102"/>
      <c r="ER146" s="102"/>
      <c r="ES146" s="102"/>
      <c r="ET146" s="102"/>
      <c r="EU146" s="102"/>
      <c r="EV146" s="102"/>
      <c r="EW146" s="102"/>
      <c r="EX146" s="102"/>
      <c r="EY146" s="102"/>
      <c r="EZ146" s="102"/>
    </row>
    <row r="147" spans="1:20" s="33" customFormat="1" ht="215.25" customHeight="1" hidden="1">
      <c r="A147" s="198"/>
      <c r="B147" s="221"/>
      <c r="C147" s="166"/>
      <c r="D147" s="181"/>
      <c r="E147" s="72"/>
      <c r="F147" s="72"/>
      <c r="G147" s="72"/>
      <c r="H147" s="181"/>
      <c r="I147" s="72"/>
      <c r="J147" s="56" t="e">
        <f t="shared" si="49"/>
        <v>#DIV/0!</v>
      </c>
      <c r="K147" s="179"/>
      <c r="L147" s="72"/>
      <c r="M147" s="84">
        <v>0</v>
      </c>
      <c r="N147" s="84">
        <v>0</v>
      </c>
      <c r="O147" s="84">
        <v>0</v>
      </c>
      <c r="P147" s="84">
        <v>0</v>
      </c>
      <c r="Q147" s="84">
        <v>0</v>
      </c>
      <c r="R147" s="179"/>
      <c r="S147" s="179"/>
      <c r="T147" s="179"/>
    </row>
    <row r="148" spans="1:20" s="33" customFormat="1" ht="1.5" customHeight="1" hidden="1">
      <c r="A148" s="207"/>
      <c r="B148" s="208"/>
      <c r="C148" s="171"/>
      <c r="D148" s="204"/>
      <c r="E148" s="106"/>
      <c r="F148" s="106"/>
      <c r="G148" s="106"/>
      <c r="H148" s="204"/>
      <c r="I148" s="72"/>
      <c r="J148" s="56" t="e">
        <f t="shared" si="49"/>
        <v>#DIV/0!</v>
      </c>
      <c r="K148" s="178"/>
      <c r="L148" s="107"/>
      <c r="M148" s="84">
        <v>0</v>
      </c>
      <c r="N148" s="84">
        <v>0</v>
      </c>
      <c r="O148" s="84">
        <v>0</v>
      </c>
      <c r="P148" s="84">
        <v>0</v>
      </c>
      <c r="Q148" s="84">
        <v>0</v>
      </c>
      <c r="R148" s="178"/>
      <c r="S148" s="178"/>
      <c r="T148" s="178"/>
    </row>
    <row r="149" spans="1:20" s="33" customFormat="1" ht="177" customHeight="1" hidden="1">
      <c r="A149" s="207"/>
      <c r="B149" s="209"/>
      <c r="C149" s="172"/>
      <c r="D149" s="211"/>
      <c r="E149" s="106"/>
      <c r="F149" s="106"/>
      <c r="G149" s="106"/>
      <c r="H149" s="211"/>
      <c r="I149" s="72"/>
      <c r="J149" s="56" t="e">
        <f t="shared" si="49"/>
        <v>#DIV/0!</v>
      </c>
      <c r="K149" s="179"/>
      <c r="L149" s="107"/>
      <c r="M149" s="84">
        <v>0</v>
      </c>
      <c r="N149" s="84">
        <v>0</v>
      </c>
      <c r="O149" s="84">
        <v>0</v>
      </c>
      <c r="P149" s="84">
        <v>0</v>
      </c>
      <c r="Q149" s="84">
        <v>0</v>
      </c>
      <c r="R149" s="179"/>
      <c r="S149" s="179"/>
      <c r="T149" s="179"/>
    </row>
    <row r="150" spans="1:20" s="33" customFormat="1" ht="90" customHeight="1" hidden="1">
      <c r="A150" s="169"/>
      <c r="B150" s="170"/>
      <c r="C150" s="172"/>
      <c r="D150" s="160"/>
      <c r="E150" s="106"/>
      <c r="F150" s="106"/>
      <c r="G150" s="106"/>
      <c r="H150" s="160"/>
      <c r="I150" s="72"/>
      <c r="J150" s="56" t="e">
        <f t="shared" si="49"/>
        <v>#DIV/0!</v>
      </c>
      <c r="K150" s="172"/>
      <c r="L150" s="107"/>
      <c r="M150" s="84">
        <v>0</v>
      </c>
      <c r="N150" s="84">
        <v>0</v>
      </c>
      <c r="O150" s="84">
        <v>0</v>
      </c>
      <c r="P150" s="84">
        <v>0</v>
      </c>
      <c r="Q150" s="84">
        <v>0</v>
      </c>
      <c r="R150" s="172"/>
      <c r="S150" s="172"/>
      <c r="T150" s="172"/>
    </row>
    <row r="151" spans="1:20" s="33" customFormat="1" ht="57.75" customHeight="1">
      <c r="A151" s="169" t="s">
        <v>81</v>
      </c>
      <c r="B151" s="108">
        <v>41051000</v>
      </c>
      <c r="C151" s="88">
        <v>4719</v>
      </c>
      <c r="D151" s="88">
        <v>996.7</v>
      </c>
      <c r="E151" s="88"/>
      <c r="F151" s="88"/>
      <c r="G151" s="88"/>
      <c r="H151" s="88">
        <v>996.7</v>
      </c>
      <c r="I151" s="72"/>
      <c r="J151" s="66">
        <f t="shared" si="49"/>
        <v>100</v>
      </c>
      <c r="K151" s="172">
        <f aca="true" t="shared" si="50" ref="K151:K162">H151/C151*100</f>
        <v>21.121000211909305</v>
      </c>
      <c r="L151" s="107"/>
      <c r="M151" s="84">
        <v>0</v>
      </c>
      <c r="N151" s="84">
        <v>0</v>
      </c>
      <c r="O151" s="84">
        <v>0</v>
      </c>
      <c r="P151" s="84">
        <v>0</v>
      </c>
      <c r="Q151" s="84"/>
      <c r="R151" s="168">
        <f>C151+M151</f>
        <v>4719</v>
      </c>
      <c r="S151" s="168">
        <f>H151+N151</f>
        <v>996.7</v>
      </c>
      <c r="T151" s="168">
        <f>S151/R151*100</f>
        <v>21.121000211909305</v>
      </c>
    </row>
    <row r="152" spans="1:20" s="33" customFormat="1" ht="39" customHeight="1" hidden="1">
      <c r="A152" s="169"/>
      <c r="B152" s="109"/>
      <c r="C152" s="168"/>
      <c r="D152" s="88"/>
      <c r="E152" s="88"/>
      <c r="F152" s="88"/>
      <c r="G152" s="88"/>
      <c r="H152" s="88"/>
      <c r="I152" s="72"/>
      <c r="J152" s="66" t="e">
        <f t="shared" si="49"/>
        <v>#DIV/0!</v>
      </c>
      <c r="K152" s="172" t="e">
        <f t="shared" si="50"/>
        <v>#DIV/0!</v>
      </c>
      <c r="L152" s="107"/>
      <c r="M152" s="84">
        <v>0</v>
      </c>
      <c r="N152" s="84">
        <v>0</v>
      </c>
      <c r="O152" s="84">
        <v>0</v>
      </c>
      <c r="P152" s="84">
        <v>0</v>
      </c>
      <c r="Q152" s="84"/>
      <c r="R152" s="168">
        <f aca="true" t="shared" si="51" ref="R152:R159">D152+M152</f>
        <v>0</v>
      </c>
      <c r="S152" s="168">
        <f aca="true" t="shared" si="52" ref="S152:S160">H152+N152</f>
        <v>0</v>
      </c>
      <c r="T152" s="168" t="e">
        <f aca="true" t="shared" si="53" ref="T152:T162">S152/R152*100</f>
        <v>#DIV/0!</v>
      </c>
    </row>
    <row r="153" spans="1:20" s="33" customFormat="1" ht="86.25" customHeight="1">
      <c r="A153" s="169" t="s">
        <v>82</v>
      </c>
      <c r="B153" s="109">
        <v>41051200</v>
      </c>
      <c r="C153" s="168">
        <v>3641.4</v>
      </c>
      <c r="D153" s="88">
        <v>541.4</v>
      </c>
      <c r="E153" s="88"/>
      <c r="F153" s="88"/>
      <c r="G153" s="88"/>
      <c r="H153" s="88">
        <v>541.4</v>
      </c>
      <c r="I153" s="72"/>
      <c r="J153" s="66">
        <f t="shared" si="49"/>
        <v>100</v>
      </c>
      <c r="K153" s="172">
        <f t="shared" si="50"/>
        <v>14.867907947492723</v>
      </c>
      <c r="L153" s="107"/>
      <c r="M153" s="84">
        <v>0</v>
      </c>
      <c r="N153" s="84">
        <v>0</v>
      </c>
      <c r="O153" s="84">
        <v>0</v>
      </c>
      <c r="P153" s="84">
        <v>0</v>
      </c>
      <c r="Q153" s="84"/>
      <c r="R153" s="168">
        <f>C153+M153</f>
        <v>3641.4</v>
      </c>
      <c r="S153" s="168">
        <f t="shared" si="52"/>
        <v>541.4</v>
      </c>
      <c r="T153" s="168">
        <f t="shared" si="53"/>
        <v>14.867907947492723</v>
      </c>
    </row>
    <row r="154" spans="1:20" s="33" customFormat="1" ht="66" customHeight="1" hidden="1">
      <c r="A154" s="169"/>
      <c r="B154" s="109"/>
      <c r="C154" s="168"/>
      <c r="D154" s="88"/>
      <c r="E154" s="88"/>
      <c r="F154" s="88"/>
      <c r="G154" s="88"/>
      <c r="H154" s="88"/>
      <c r="I154" s="72"/>
      <c r="J154" s="66" t="e">
        <f t="shared" si="49"/>
        <v>#DIV/0!</v>
      </c>
      <c r="K154" s="172" t="e">
        <f t="shared" si="50"/>
        <v>#DIV/0!</v>
      </c>
      <c r="L154" s="107"/>
      <c r="M154" s="84">
        <v>0</v>
      </c>
      <c r="N154" s="84">
        <v>0</v>
      </c>
      <c r="O154" s="84">
        <v>0</v>
      </c>
      <c r="P154" s="84">
        <v>0</v>
      </c>
      <c r="Q154" s="84"/>
      <c r="R154" s="168">
        <f t="shared" si="51"/>
        <v>0</v>
      </c>
      <c r="S154" s="168">
        <f t="shared" si="52"/>
        <v>0</v>
      </c>
      <c r="T154" s="168" t="e">
        <f t="shared" si="53"/>
        <v>#DIV/0!</v>
      </c>
    </row>
    <row r="155" spans="1:24" s="34" customFormat="1" ht="42.75" customHeight="1">
      <c r="A155" s="169" t="s">
        <v>83</v>
      </c>
      <c r="B155" s="109">
        <v>41053900</v>
      </c>
      <c r="C155" s="168">
        <v>1859.8</v>
      </c>
      <c r="D155" s="88">
        <v>97.2</v>
      </c>
      <c r="E155" s="88"/>
      <c r="F155" s="88"/>
      <c r="G155" s="88"/>
      <c r="H155" s="88">
        <v>47.2</v>
      </c>
      <c r="I155" s="72"/>
      <c r="J155" s="66">
        <f t="shared" si="49"/>
        <v>48.559670781893004</v>
      </c>
      <c r="K155" s="172">
        <f t="shared" si="50"/>
        <v>2.537907301860415</v>
      </c>
      <c r="L155" s="107"/>
      <c r="M155" s="84">
        <v>0</v>
      </c>
      <c r="N155" s="84">
        <v>0</v>
      </c>
      <c r="O155" s="84">
        <v>0</v>
      </c>
      <c r="P155" s="84">
        <v>0</v>
      </c>
      <c r="Q155" s="84"/>
      <c r="R155" s="168">
        <f>C155+M155</f>
        <v>1859.8</v>
      </c>
      <c r="S155" s="168">
        <f t="shared" si="52"/>
        <v>47.2</v>
      </c>
      <c r="T155" s="168">
        <f t="shared" si="53"/>
        <v>2.537907301860415</v>
      </c>
      <c r="U155" s="33"/>
      <c r="V155" s="33"/>
      <c r="W155" s="33"/>
      <c r="X155" s="33"/>
    </row>
    <row r="156" spans="1:24" s="34" customFormat="1" ht="63" customHeight="1" hidden="1">
      <c r="A156" s="169"/>
      <c r="B156" s="109"/>
      <c r="C156" s="168"/>
      <c r="D156" s="88"/>
      <c r="E156" s="88"/>
      <c r="F156" s="88"/>
      <c r="G156" s="88"/>
      <c r="H156" s="88"/>
      <c r="I156" s="72"/>
      <c r="J156" s="66" t="e">
        <f t="shared" si="49"/>
        <v>#DIV/0!</v>
      </c>
      <c r="K156" s="172" t="e">
        <f t="shared" si="50"/>
        <v>#DIV/0!</v>
      </c>
      <c r="L156" s="107"/>
      <c r="M156" s="84">
        <v>0</v>
      </c>
      <c r="N156" s="84">
        <v>0</v>
      </c>
      <c r="O156" s="84">
        <v>0</v>
      </c>
      <c r="P156" s="84">
        <v>0</v>
      </c>
      <c r="Q156" s="84"/>
      <c r="R156" s="168">
        <f t="shared" si="51"/>
        <v>0</v>
      </c>
      <c r="S156" s="168">
        <f t="shared" si="52"/>
        <v>0</v>
      </c>
      <c r="T156" s="168" t="e">
        <f t="shared" si="53"/>
        <v>#DIV/0!</v>
      </c>
      <c r="U156" s="33"/>
      <c r="V156" s="33"/>
      <c r="W156" s="33"/>
      <c r="X156" s="33"/>
    </row>
    <row r="157" spans="1:24" s="34" customFormat="1" ht="63" customHeight="1" hidden="1">
      <c r="A157" s="169"/>
      <c r="B157" s="109"/>
      <c r="C157" s="168"/>
      <c r="D157" s="88"/>
      <c r="E157" s="88"/>
      <c r="F157" s="88"/>
      <c r="G157" s="88"/>
      <c r="H157" s="88"/>
      <c r="I157" s="72"/>
      <c r="J157" s="66" t="e">
        <f t="shared" si="49"/>
        <v>#DIV/0!</v>
      </c>
      <c r="K157" s="172" t="e">
        <f t="shared" si="50"/>
        <v>#DIV/0!</v>
      </c>
      <c r="L157" s="107"/>
      <c r="M157" s="84">
        <v>0</v>
      </c>
      <c r="N157" s="84">
        <v>0</v>
      </c>
      <c r="O157" s="84">
        <v>0</v>
      </c>
      <c r="P157" s="84">
        <v>0</v>
      </c>
      <c r="Q157" s="84"/>
      <c r="R157" s="168">
        <f t="shared" si="51"/>
        <v>0</v>
      </c>
      <c r="S157" s="168">
        <f t="shared" si="52"/>
        <v>0</v>
      </c>
      <c r="T157" s="168" t="e">
        <f t="shared" si="53"/>
        <v>#DIV/0!</v>
      </c>
      <c r="U157" s="33"/>
      <c r="V157" s="33"/>
      <c r="W157" s="33"/>
      <c r="X157" s="33"/>
    </row>
    <row r="158" spans="1:24" s="34" customFormat="1" ht="24.75" customHeight="1" hidden="1">
      <c r="A158" s="59"/>
      <c r="B158" s="110"/>
      <c r="C158" s="111"/>
      <c r="D158" s="88"/>
      <c r="E158" s="88"/>
      <c r="F158" s="88"/>
      <c r="G158" s="88"/>
      <c r="H158" s="88"/>
      <c r="I158" s="72"/>
      <c r="J158" s="66" t="e">
        <f t="shared" si="49"/>
        <v>#DIV/0!</v>
      </c>
      <c r="K158" s="172" t="e">
        <f t="shared" si="50"/>
        <v>#DIV/0!</v>
      </c>
      <c r="L158" s="107"/>
      <c r="M158" s="84">
        <v>0</v>
      </c>
      <c r="N158" s="84">
        <v>0</v>
      </c>
      <c r="O158" s="84">
        <v>0</v>
      </c>
      <c r="P158" s="84">
        <v>0</v>
      </c>
      <c r="Q158" s="84"/>
      <c r="R158" s="168">
        <f t="shared" si="51"/>
        <v>0</v>
      </c>
      <c r="S158" s="168">
        <f t="shared" si="52"/>
        <v>0</v>
      </c>
      <c r="T158" s="168" t="e">
        <f t="shared" si="53"/>
        <v>#DIV/0!</v>
      </c>
      <c r="U158" s="33"/>
      <c r="V158" s="33"/>
      <c r="W158" s="33"/>
      <c r="X158" s="33"/>
    </row>
    <row r="159" spans="1:24" s="34" customFormat="1" ht="61.5" customHeight="1" hidden="1">
      <c r="A159" s="169"/>
      <c r="B159" s="108"/>
      <c r="C159" s="88"/>
      <c r="D159" s="88"/>
      <c r="E159" s="88"/>
      <c r="F159" s="88"/>
      <c r="G159" s="88"/>
      <c r="H159" s="88"/>
      <c r="I159" s="72"/>
      <c r="J159" s="66" t="e">
        <f t="shared" si="49"/>
        <v>#DIV/0!</v>
      </c>
      <c r="K159" s="172" t="e">
        <f t="shared" si="50"/>
        <v>#DIV/0!</v>
      </c>
      <c r="L159" s="107"/>
      <c r="M159" s="84">
        <v>0</v>
      </c>
      <c r="N159" s="84">
        <v>0</v>
      </c>
      <c r="O159" s="84">
        <v>0</v>
      </c>
      <c r="P159" s="84">
        <v>0</v>
      </c>
      <c r="Q159" s="84"/>
      <c r="R159" s="168">
        <f t="shared" si="51"/>
        <v>0</v>
      </c>
      <c r="S159" s="168">
        <f t="shared" si="52"/>
        <v>0</v>
      </c>
      <c r="T159" s="168" t="e">
        <f t="shared" si="53"/>
        <v>#DIV/0!</v>
      </c>
      <c r="U159" s="33"/>
      <c r="V159" s="33"/>
      <c r="W159" s="33"/>
      <c r="X159" s="33"/>
    </row>
    <row r="160" spans="1:24" s="34" customFormat="1" ht="79.5" customHeight="1">
      <c r="A160" s="169" t="s">
        <v>282</v>
      </c>
      <c r="B160" s="108">
        <v>41055000</v>
      </c>
      <c r="C160" s="88">
        <v>7464.5</v>
      </c>
      <c r="D160" s="88">
        <v>3732.2</v>
      </c>
      <c r="E160" s="88"/>
      <c r="F160" s="88"/>
      <c r="G160" s="88"/>
      <c r="H160" s="88">
        <v>3732.2</v>
      </c>
      <c r="I160" s="72"/>
      <c r="J160" s="66">
        <f t="shared" si="49"/>
        <v>100</v>
      </c>
      <c r="K160" s="172">
        <f t="shared" si="50"/>
        <v>49.99933016277044</v>
      </c>
      <c r="L160" s="107"/>
      <c r="M160" s="84">
        <v>0</v>
      </c>
      <c r="N160" s="84">
        <v>0</v>
      </c>
      <c r="O160" s="84">
        <v>0</v>
      </c>
      <c r="P160" s="84">
        <v>0</v>
      </c>
      <c r="Q160" s="84"/>
      <c r="R160" s="168">
        <f>C160+M160</f>
        <v>7464.5</v>
      </c>
      <c r="S160" s="168">
        <f t="shared" si="52"/>
        <v>3732.2</v>
      </c>
      <c r="T160" s="168">
        <f t="shared" si="53"/>
        <v>49.99933016277044</v>
      </c>
      <c r="U160" s="33"/>
      <c r="V160" s="33"/>
      <c r="W160" s="33"/>
      <c r="X160" s="33"/>
    </row>
    <row r="161" spans="1:24" s="34" customFormat="1" ht="42" customHeight="1">
      <c r="A161" s="54" t="s">
        <v>30</v>
      </c>
      <c r="B161" s="112"/>
      <c r="C161" s="113">
        <f>C16+C76+C116</f>
        <v>1832600</v>
      </c>
      <c r="D161" s="89">
        <f aca="true" t="shared" si="54" ref="D161:I161">D16+D76+D116+D158</f>
        <v>422327.5</v>
      </c>
      <c r="E161" s="89">
        <f t="shared" si="54"/>
        <v>0</v>
      </c>
      <c r="F161" s="89">
        <f t="shared" si="54"/>
        <v>0</v>
      </c>
      <c r="G161" s="89">
        <f t="shared" si="54"/>
        <v>0</v>
      </c>
      <c r="H161" s="89">
        <f t="shared" si="54"/>
        <v>429797.01</v>
      </c>
      <c r="I161" s="89" t="e">
        <f t="shared" si="54"/>
        <v>#REF!</v>
      </c>
      <c r="J161" s="56">
        <f t="shared" si="49"/>
        <v>101.76865347390356</v>
      </c>
      <c r="K161" s="114">
        <f t="shared" si="50"/>
        <v>23.45285441449307</v>
      </c>
      <c r="L161" s="89"/>
      <c r="M161" s="89">
        <f>M16+M76+M116+M158</f>
        <v>80278.7</v>
      </c>
      <c r="N161" s="89">
        <f>N16+N76+N116+N158</f>
        <v>21274.2</v>
      </c>
      <c r="O161" s="89">
        <f>O16+O76+O116+O158</f>
        <v>0</v>
      </c>
      <c r="P161" s="89">
        <f>P16+P76+P116+P158</f>
        <v>0</v>
      </c>
      <c r="Q161" s="89">
        <f>N161/M161*100</f>
        <v>26.5004291300183</v>
      </c>
      <c r="R161" s="89">
        <f>C161+M161</f>
        <v>1912878.7</v>
      </c>
      <c r="S161" s="89">
        <f>H161+N161</f>
        <v>451071.21</v>
      </c>
      <c r="T161" s="70">
        <f t="shared" si="53"/>
        <v>23.580753447670258</v>
      </c>
      <c r="U161" s="32"/>
      <c r="V161" s="115"/>
      <c r="W161" s="33"/>
      <c r="X161" s="33"/>
    </row>
    <row r="162" spans="1:24" s="34" customFormat="1" ht="42.75" customHeight="1">
      <c r="A162" s="54" t="s">
        <v>11</v>
      </c>
      <c r="B162" s="112"/>
      <c r="C162" s="113">
        <f aca="true" t="shared" si="55" ref="C162:I162">C161+C126</f>
        <v>2273115.8</v>
      </c>
      <c r="D162" s="89">
        <f t="shared" si="55"/>
        <v>516995.7</v>
      </c>
      <c r="E162" s="89">
        <f t="shared" si="55"/>
        <v>0</v>
      </c>
      <c r="F162" s="89">
        <f t="shared" si="55"/>
        <v>0</v>
      </c>
      <c r="G162" s="89">
        <f t="shared" si="55"/>
        <v>0</v>
      </c>
      <c r="H162" s="89">
        <f t="shared" si="55"/>
        <v>524415.21</v>
      </c>
      <c r="I162" s="89" t="e">
        <f t="shared" si="55"/>
        <v>#REF!</v>
      </c>
      <c r="J162" s="56">
        <f t="shared" si="49"/>
        <v>101.43512025341796</v>
      </c>
      <c r="K162" s="114">
        <f t="shared" si="50"/>
        <v>23.070325321745596</v>
      </c>
      <c r="L162" s="89"/>
      <c r="M162" s="89">
        <f>M161+M126</f>
        <v>80278.7</v>
      </c>
      <c r="N162" s="89">
        <f>N161+N126</f>
        <v>21274.2</v>
      </c>
      <c r="O162" s="89">
        <f>O161+O126</f>
        <v>0</v>
      </c>
      <c r="P162" s="89">
        <f>P161+P126</f>
        <v>0</v>
      </c>
      <c r="Q162" s="89">
        <f>N162/M162*100</f>
        <v>26.5004291300183</v>
      </c>
      <c r="R162" s="89">
        <f>C162+M162</f>
        <v>2353394.5</v>
      </c>
      <c r="S162" s="89">
        <f>H162+N162</f>
        <v>545689.4099999999</v>
      </c>
      <c r="T162" s="70">
        <f t="shared" si="53"/>
        <v>23.18733259553381</v>
      </c>
      <c r="U162" s="32"/>
      <c r="V162" s="115"/>
      <c r="W162" s="33"/>
      <c r="X162" s="33"/>
    </row>
    <row r="163" spans="1:24" s="34" customFormat="1" ht="41.25" customHeight="1">
      <c r="A163" s="201" t="s">
        <v>267</v>
      </c>
      <c r="B163" s="202"/>
      <c r="C163" s="202"/>
      <c r="D163" s="202"/>
      <c r="E163" s="202"/>
      <c r="F163" s="202"/>
      <c r="G163" s="202"/>
      <c r="H163" s="202"/>
      <c r="I163" s="202"/>
      <c r="J163" s="202"/>
      <c r="K163" s="202"/>
      <c r="L163" s="202"/>
      <c r="M163" s="202"/>
      <c r="N163" s="202"/>
      <c r="O163" s="202"/>
      <c r="P163" s="202"/>
      <c r="Q163" s="202"/>
      <c r="R163" s="202"/>
      <c r="S163" s="202"/>
      <c r="T163" s="203"/>
      <c r="U163" s="116"/>
      <c r="V163" s="33"/>
      <c r="W163" s="33"/>
      <c r="X163" s="33"/>
    </row>
    <row r="164" spans="1:24" s="34" customFormat="1" ht="30.75" customHeight="1">
      <c r="A164" s="117" t="s">
        <v>311</v>
      </c>
      <c r="B164" s="118" t="s">
        <v>257</v>
      </c>
      <c r="C164" s="30">
        <f aca="true" t="shared" si="56" ref="C164:H164">C168+C166+C165+C167+C170</f>
        <v>181724.10000000003</v>
      </c>
      <c r="D164" s="30">
        <f t="shared" si="56"/>
        <v>47347.2</v>
      </c>
      <c r="E164" s="30">
        <f t="shared" si="56"/>
        <v>0</v>
      </c>
      <c r="F164" s="30">
        <f t="shared" si="56"/>
        <v>0</v>
      </c>
      <c r="G164" s="30">
        <f t="shared" si="56"/>
        <v>0</v>
      </c>
      <c r="H164" s="30">
        <f t="shared" si="56"/>
        <v>41804.8</v>
      </c>
      <c r="I164" s="30">
        <f>I168</f>
        <v>0</v>
      </c>
      <c r="J164" s="30">
        <f aca="true" t="shared" si="57" ref="J164:J179">H164/D164*100</f>
        <v>88.294133549608</v>
      </c>
      <c r="K164" s="30">
        <f aca="true" t="shared" si="58" ref="K164:K169">H164/C164*100</f>
        <v>23.00454370113815</v>
      </c>
      <c r="L164" s="30">
        <f>L168</f>
        <v>0</v>
      </c>
      <c r="M164" s="30">
        <f>M168+M166+M165+M167+M170</f>
        <v>1520.5</v>
      </c>
      <c r="N164" s="30">
        <f>N168+N166+N165+N167+N170</f>
        <v>181.6</v>
      </c>
      <c r="O164" s="30">
        <f>O168</f>
        <v>0</v>
      </c>
      <c r="P164" s="30">
        <f>P168</f>
        <v>0</v>
      </c>
      <c r="Q164" s="30">
        <f>N164/M164*100</f>
        <v>11.943439658007234</v>
      </c>
      <c r="R164" s="30">
        <f>R168+R166+R165+R167+R170</f>
        <v>183244.6</v>
      </c>
      <c r="S164" s="30">
        <f>S168+S166+S165+S167+S170</f>
        <v>41986.4</v>
      </c>
      <c r="T164" s="30">
        <f aca="true" t="shared" si="59" ref="T164:T169">S164/R164*100</f>
        <v>22.91276250432482</v>
      </c>
      <c r="U164" s="31"/>
      <c r="V164" s="32"/>
      <c r="W164" s="33"/>
      <c r="X164" s="33"/>
    </row>
    <row r="165" spans="1:24" s="34" customFormat="1" ht="78" customHeight="1">
      <c r="A165" s="161" t="s">
        <v>262</v>
      </c>
      <c r="B165" s="119" t="s">
        <v>258</v>
      </c>
      <c r="C165" s="36">
        <v>43117.7</v>
      </c>
      <c r="D165" s="36">
        <v>10885.9</v>
      </c>
      <c r="E165" s="36"/>
      <c r="F165" s="36"/>
      <c r="G165" s="36"/>
      <c r="H165" s="36">
        <v>9614.4</v>
      </c>
      <c r="I165" s="36"/>
      <c r="J165" s="88">
        <f t="shared" si="57"/>
        <v>88.31975307507876</v>
      </c>
      <c r="K165" s="88">
        <f t="shared" si="58"/>
        <v>22.298035377582757</v>
      </c>
      <c r="L165" s="36"/>
      <c r="M165" s="36">
        <v>659.9</v>
      </c>
      <c r="N165" s="36">
        <v>0</v>
      </c>
      <c r="O165" s="36"/>
      <c r="P165" s="36"/>
      <c r="Q165" s="88">
        <f>N165/M165*100</f>
        <v>0</v>
      </c>
      <c r="R165" s="36">
        <f>M165+C165</f>
        <v>43777.6</v>
      </c>
      <c r="S165" s="36">
        <f>H165+N165</f>
        <v>9614.4</v>
      </c>
      <c r="T165" s="36">
        <f t="shared" si="59"/>
        <v>21.961916596615623</v>
      </c>
      <c r="U165" s="31"/>
      <c r="V165" s="32"/>
      <c r="W165" s="33"/>
      <c r="X165" s="33"/>
    </row>
    <row r="166" spans="1:24" s="34" customFormat="1" ht="66" customHeight="1">
      <c r="A166" s="161" t="s">
        <v>312</v>
      </c>
      <c r="B166" s="119" t="s">
        <v>261</v>
      </c>
      <c r="C166" s="36">
        <v>128832.7</v>
      </c>
      <c r="D166" s="36">
        <v>33136.7</v>
      </c>
      <c r="E166" s="36"/>
      <c r="F166" s="36"/>
      <c r="G166" s="36"/>
      <c r="H166" s="36">
        <v>30216.5</v>
      </c>
      <c r="I166" s="36"/>
      <c r="J166" s="88">
        <f t="shared" si="57"/>
        <v>91.18741455848048</v>
      </c>
      <c r="K166" s="88">
        <f t="shared" si="58"/>
        <v>23.45406096433592</v>
      </c>
      <c r="L166" s="36"/>
      <c r="M166" s="36">
        <v>860.6</v>
      </c>
      <c r="N166" s="36">
        <v>181.6</v>
      </c>
      <c r="O166" s="36"/>
      <c r="P166" s="36"/>
      <c r="Q166" s="88">
        <f>N166/M166*100</f>
        <v>21.101557053218684</v>
      </c>
      <c r="R166" s="36">
        <f>M166+C166</f>
        <v>129693.3</v>
      </c>
      <c r="S166" s="36">
        <f>H166+N166</f>
        <v>30398.1</v>
      </c>
      <c r="T166" s="36">
        <f t="shared" si="59"/>
        <v>23.43845055989785</v>
      </c>
      <c r="U166" s="31"/>
      <c r="V166" s="32"/>
      <c r="W166" s="33"/>
      <c r="X166" s="33"/>
    </row>
    <row r="167" spans="1:24" s="34" customFormat="1" ht="60" customHeight="1">
      <c r="A167" s="161" t="s">
        <v>264</v>
      </c>
      <c r="B167" s="119" t="s">
        <v>263</v>
      </c>
      <c r="C167" s="36">
        <v>16.7</v>
      </c>
      <c r="D167" s="163">
        <v>13.7</v>
      </c>
      <c r="E167" s="36"/>
      <c r="F167" s="36"/>
      <c r="G167" s="36"/>
      <c r="H167" s="163">
        <v>0</v>
      </c>
      <c r="I167" s="36"/>
      <c r="J167" s="88">
        <f t="shared" si="57"/>
        <v>0</v>
      </c>
      <c r="K167" s="88">
        <f t="shared" si="58"/>
        <v>0</v>
      </c>
      <c r="L167" s="36"/>
      <c r="M167" s="163">
        <v>0</v>
      </c>
      <c r="N167" s="163">
        <v>0</v>
      </c>
      <c r="O167" s="36"/>
      <c r="P167" s="36"/>
      <c r="Q167" s="36"/>
      <c r="R167" s="36">
        <f>M167+C167</f>
        <v>16.7</v>
      </c>
      <c r="S167" s="163">
        <f>H167+N167</f>
        <v>0</v>
      </c>
      <c r="T167" s="36">
        <f t="shared" si="59"/>
        <v>0</v>
      </c>
      <c r="U167" s="31"/>
      <c r="V167" s="32"/>
      <c r="W167" s="33"/>
      <c r="X167" s="33"/>
    </row>
    <row r="168" spans="1:24" s="34" customFormat="1" ht="26.25" customHeight="1">
      <c r="A168" s="226" t="s">
        <v>260</v>
      </c>
      <c r="B168" s="228" t="s">
        <v>259</v>
      </c>
      <c r="C168" s="36">
        <v>9757</v>
      </c>
      <c r="D168" s="176">
        <v>3310.9</v>
      </c>
      <c r="E168" s="36"/>
      <c r="F168" s="36"/>
      <c r="G168" s="36"/>
      <c r="H168" s="176">
        <v>1973.9</v>
      </c>
      <c r="I168" s="36"/>
      <c r="J168" s="88">
        <f t="shared" si="57"/>
        <v>59.618230692560935</v>
      </c>
      <c r="K168" s="204">
        <f t="shared" si="58"/>
        <v>20.230603669160605</v>
      </c>
      <c r="L168" s="36"/>
      <c r="M168" s="176">
        <v>0</v>
      </c>
      <c r="N168" s="176">
        <v>0</v>
      </c>
      <c r="O168" s="36"/>
      <c r="P168" s="36"/>
      <c r="Q168" s="176"/>
      <c r="R168" s="36">
        <f>M168+C168</f>
        <v>9757</v>
      </c>
      <c r="S168" s="163">
        <f>H168+N168</f>
        <v>1973.9</v>
      </c>
      <c r="T168" s="176">
        <f t="shared" si="59"/>
        <v>20.230603669160605</v>
      </c>
      <c r="U168" s="31"/>
      <c r="V168" s="32"/>
      <c r="W168" s="33"/>
      <c r="X168" s="33"/>
    </row>
    <row r="169" spans="1:24" s="34" customFormat="1" ht="71.25" customHeight="1" hidden="1">
      <c r="A169" s="227"/>
      <c r="B169" s="228"/>
      <c r="C169" s="162"/>
      <c r="D169" s="177"/>
      <c r="E169" s="163"/>
      <c r="F169" s="163"/>
      <c r="G169" s="163"/>
      <c r="H169" s="177"/>
      <c r="I169" s="163"/>
      <c r="J169" s="88" t="e">
        <f t="shared" si="57"/>
        <v>#DIV/0!</v>
      </c>
      <c r="K169" s="205" t="e">
        <f t="shared" si="58"/>
        <v>#DIV/0!</v>
      </c>
      <c r="L169" s="163"/>
      <c r="M169" s="177"/>
      <c r="N169" s="177"/>
      <c r="O169" s="163"/>
      <c r="P169" s="163"/>
      <c r="Q169" s="177"/>
      <c r="R169" s="163">
        <f>M169+D169</f>
        <v>0</v>
      </c>
      <c r="S169" s="163">
        <f>H169+Q169</f>
        <v>0</v>
      </c>
      <c r="T169" s="177" t="e">
        <f t="shared" si="59"/>
        <v>#DIV/0!</v>
      </c>
      <c r="U169" s="31"/>
      <c r="V169" s="32"/>
      <c r="W169" s="33"/>
      <c r="X169" s="33"/>
    </row>
    <row r="170" spans="1:24" s="34" customFormat="1" ht="53.25" customHeight="1" hidden="1">
      <c r="A170" s="161" t="s">
        <v>283</v>
      </c>
      <c r="B170" s="119" t="s">
        <v>284</v>
      </c>
      <c r="C170" s="119"/>
      <c r="D170" s="36">
        <f>D171</f>
        <v>0</v>
      </c>
      <c r="E170" s="36"/>
      <c r="F170" s="36"/>
      <c r="G170" s="36"/>
      <c r="H170" s="36">
        <f>H171</f>
        <v>0</v>
      </c>
      <c r="I170" s="36"/>
      <c r="J170" s="88" t="e">
        <f t="shared" si="57"/>
        <v>#DIV/0!</v>
      </c>
      <c r="K170" s="36" t="e">
        <f>K171</f>
        <v>#DIV/0!</v>
      </c>
      <c r="L170" s="36">
        <f>L171</f>
        <v>0</v>
      </c>
      <c r="M170" s="36">
        <f>M171</f>
        <v>0</v>
      </c>
      <c r="N170" s="36">
        <f>N171</f>
        <v>0</v>
      </c>
      <c r="O170" s="36"/>
      <c r="P170" s="36"/>
      <c r="Q170" s="36">
        <f>Q171</f>
        <v>0</v>
      </c>
      <c r="R170" s="36">
        <f>R171</f>
        <v>0</v>
      </c>
      <c r="S170" s="36">
        <f>S171</f>
        <v>0</v>
      </c>
      <c r="T170" s="36" t="e">
        <f>T171</f>
        <v>#DIV/0!</v>
      </c>
      <c r="U170" s="31"/>
      <c r="V170" s="32"/>
      <c r="W170" s="33"/>
      <c r="X170" s="33"/>
    </row>
    <row r="171" spans="1:24" s="34" customFormat="1" ht="29.25" customHeight="1" hidden="1">
      <c r="A171" s="161" t="s">
        <v>285</v>
      </c>
      <c r="B171" s="119" t="s">
        <v>286</v>
      </c>
      <c r="C171" s="119"/>
      <c r="D171" s="36">
        <v>0</v>
      </c>
      <c r="E171" s="36"/>
      <c r="F171" s="36"/>
      <c r="G171" s="36"/>
      <c r="H171" s="36">
        <v>0</v>
      </c>
      <c r="I171" s="36"/>
      <c r="J171" s="88" t="e">
        <f t="shared" si="57"/>
        <v>#DIV/0!</v>
      </c>
      <c r="K171" s="36" t="e">
        <f>H171/D171*100</f>
        <v>#DIV/0!</v>
      </c>
      <c r="L171" s="36"/>
      <c r="M171" s="36">
        <v>0</v>
      </c>
      <c r="N171" s="36">
        <v>0</v>
      </c>
      <c r="O171" s="36"/>
      <c r="P171" s="36"/>
      <c r="Q171" s="36">
        <v>0</v>
      </c>
      <c r="R171" s="163">
        <f>M171+D171</f>
        <v>0</v>
      </c>
      <c r="S171" s="163">
        <f aca="true" t="shared" si="60" ref="S171:S187">H171+N171</f>
        <v>0</v>
      </c>
      <c r="T171" s="36" t="e">
        <f>S171/R171*100</f>
        <v>#DIV/0!</v>
      </c>
      <c r="U171" s="31"/>
      <c r="V171" s="32"/>
      <c r="W171" s="33"/>
      <c r="X171" s="33"/>
    </row>
    <row r="172" spans="1:24" s="34" customFormat="1" ht="24" customHeight="1">
      <c r="A172" s="117" t="s">
        <v>318</v>
      </c>
      <c r="B172" s="120" t="s">
        <v>84</v>
      </c>
      <c r="C172" s="30">
        <f aca="true" t="shared" si="61" ref="C172:H172">SUM(C173:C187)</f>
        <v>1059521.0000000002</v>
      </c>
      <c r="D172" s="30">
        <f t="shared" si="61"/>
        <v>271756.00000000006</v>
      </c>
      <c r="E172" s="30">
        <f t="shared" si="61"/>
        <v>0</v>
      </c>
      <c r="F172" s="30">
        <f t="shared" si="61"/>
        <v>0</v>
      </c>
      <c r="G172" s="30">
        <f t="shared" si="61"/>
        <v>0</v>
      </c>
      <c r="H172" s="30">
        <f t="shared" si="61"/>
        <v>255765.7</v>
      </c>
      <c r="I172" s="30" t="e">
        <f>I173+I174+I175+I181+I186+#REF!+I187+#REF!+#REF!+#REF!</f>
        <v>#REF!</v>
      </c>
      <c r="J172" s="89">
        <f t="shared" si="57"/>
        <v>94.11593488276246</v>
      </c>
      <c r="K172" s="89">
        <f aca="true" t="shared" si="62" ref="K172:K235">H172/C172*100</f>
        <v>24.13974805596113</v>
      </c>
      <c r="L172" s="30"/>
      <c r="M172" s="30">
        <f>SUM(M173:M187)</f>
        <v>67255.40000000001</v>
      </c>
      <c r="N172" s="30">
        <f>SUM(N173:N187)</f>
        <v>16670.6</v>
      </c>
      <c r="O172" s="30" t="e">
        <f>O173+O174+O175+O181+O186+#REF!+O187+#REF!+#REF!+#REF!</f>
        <v>#REF!</v>
      </c>
      <c r="P172" s="30" t="e">
        <f>P173+P174+P175+P181+P186+#REF!+P187+#REF!+#REF!+#REF!</f>
        <v>#REF!</v>
      </c>
      <c r="Q172" s="30">
        <f aca="true" t="shared" si="63" ref="Q172:Q182">N172/M172*100</f>
        <v>24.787005950451558</v>
      </c>
      <c r="R172" s="89">
        <f>SUM(R173:R187)</f>
        <v>1126776.4000000001</v>
      </c>
      <c r="S172" s="89">
        <f>SUM(S173:S187)</f>
        <v>272436.30000000005</v>
      </c>
      <c r="T172" s="30">
        <f aca="true" t="shared" si="64" ref="T172:T187">S172/R172*100</f>
        <v>24.17838179784383</v>
      </c>
      <c r="U172" s="31"/>
      <c r="V172" s="32"/>
      <c r="W172" s="33"/>
      <c r="X172" s="33"/>
    </row>
    <row r="173" spans="1:24" s="34" customFormat="1" ht="33" customHeight="1">
      <c r="A173" s="121" t="s">
        <v>85</v>
      </c>
      <c r="B173" s="122" t="s">
        <v>86</v>
      </c>
      <c r="C173" s="123">
        <v>288732.4</v>
      </c>
      <c r="D173" s="36">
        <v>78362.9</v>
      </c>
      <c r="E173" s="36"/>
      <c r="F173" s="36"/>
      <c r="G173" s="36"/>
      <c r="H173" s="36">
        <v>72458.1</v>
      </c>
      <c r="I173" s="36"/>
      <c r="J173" s="88">
        <f t="shared" si="57"/>
        <v>92.46480158340236</v>
      </c>
      <c r="K173" s="88">
        <f t="shared" si="62"/>
        <v>25.095243900580606</v>
      </c>
      <c r="L173" s="36"/>
      <c r="M173" s="36">
        <v>26718.9</v>
      </c>
      <c r="N173" s="36">
        <v>5677.5</v>
      </c>
      <c r="O173" s="36"/>
      <c r="P173" s="36"/>
      <c r="Q173" s="36">
        <f>N173/M173*100</f>
        <v>21.249003514366237</v>
      </c>
      <c r="R173" s="36">
        <f aca="true" t="shared" si="65" ref="R173:R234">M173+C173</f>
        <v>315451.30000000005</v>
      </c>
      <c r="S173" s="36">
        <f t="shared" si="60"/>
        <v>78135.6</v>
      </c>
      <c r="T173" s="36">
        <f>S173/R173*100</f>
        <v>24.769465207466254</v>
      </c>
      <c r="U173" s="31"/>
      <c r="V173" s="32"/>
      <c r="W173" s="33"/>
      <c r="X173" s="33"/>
    </row>
    <row r="174" spans="1:24" s="34" customFormat="1" ht="42.75" customHeight="1">
      <c r="A174" s="121" t="s">
        <v>313</v>
      </c>
      <c r="B174" s="124">
        <v>1021</v>
      </c>
      <c r="C174" s="123">
        <v>234492.2</v>
      </c>
      <c r="D174" s="36">
        <v>73747.5</v>
      </c>
      <c r="E174" s="36"/>
      <c r="F174" s="36"/>
      <c r="G174" s="36"/>
      <c r="H174" s="36">
        <v>68385.5</v>
      </c>
      <c r="I174" s="36"/>
      <c r="J174" s="88">
        <f t="shared" si="57"/>
        <v>92.72924505915455</v>
      </c>
      <c r="K174" s="88">
        <f t="shared" si="62"/>
        <v>29.163230162879618</v>
      </c>
      <c r="L174" s="36"/>
      <c r="M174" s="36">
        <v>36958.1</v>
      </c>
      <c r="N174" s="36">
        <v>10354.2</v>
      </c>
      <c r="O174" s="36"/>
      <c r="P174" s="36"/>
      <c r="Q174" s="36">
        <f t="shared" si="63"/>
        <v>28.016050608662248</v>
      </c>
      <c r="R174" s="36">
        <f t="shared" si="65"/>
        <v>271450.3</v>
      </c>
      <c r="S174" s="36">
        <f t="shared" si="60"/>
        <v>78739.7</v>
      </c>
      <c r="T174" s="36">
        <f t="shared" si="64"/>
        <v>29.007041067922927</v>
      </c>
      <c r="U174" s="31"/>
      <c r="V174" s="229"/>
      <c r="W174" s="33"/>
      <c r="X174" s="33"/>
    </row>
    <row r="175" spans="1:24" s="34" customFormat="1" ht="51" customHeight="1">
      <c r="A175" s="121" t="s">
        <v>253</v>
      </c>
      <c r="B175" s="124">
        <v>1022</v>
      </c>
      <c r="C175" s="123">
        <v>13113</v>
      </c>
      <c r="D175" s="36">
        <v>3921.6</v>
      </c>
      <c r="E175" s="36"/>
      <c r="F175" s="36"/>
      <c r="G175" s="36"/>
      <c r="H175" s="36">
        <v>3586.1</v>
      </c>
      <c r="I175" s="36"/>
      <c r="J175" s="88">
        <f t="shared" si="57"/>
        <v>91.44481844145247</v>
      </c>
      <c r="K175" s="88">
        <f t="shared" si="62"/>
        <v>27.347670250896055</v>
      </c>
      <c r="L175" s="36"/>
      <c r="M175" s="36">
        <v>78</v>
      </c>
      <c r="N175" s="36">
        <v>67.3</v>
      </c>
      <c r="O175" s="36"/>
      <c r="P175" s="36"/>
      <c r="Q175" s="36">
        <f t="shared" si="63"/>
        <v>86.28205128205127</v>
      </c>
      <c r="R175" s="36">
        <f t="shared" si="65"/>
        <v>13191</v>
      </c>
      <c r="S175" s="36">
        <f t="shared" si="60"/>
        <v>3653.4</v>
      </c>
      <c r="T175" s="36">
        <f t="shared" si="64"/>
        <v>27.696156470320677</v>
      </c>
      <c r="U175" s="31"/>
      <c r="V175" s="229"/>
      <c r="W175" s="33"/>
      <c r="X175" s="33"/>
    </row>
    <row r="176" spans="1:24" s="34" customFormat="1" ht="43.5" customHeight="1">
      <c r="A176" s="121" t="s">
        <v>313</v>
      </c>
      <c r="B176" s="124">
        <v>1031</v>
      </c>
      <c r="C176" s="123">
        <v>401066.7</v>
      </c>
      <c r="D176" s="36">
        <v>84613.2</v>
      </c>
      <c r="E176" s="36"/>
      <c r="F176" s="36"/>
      <c r="G176" s="36"/>
      <c r="H176" s="36">
        <v>83838.7</v>
      </c>
      <c r="I176" s="36"/>
      <c r="J176" s="88">
        <f t="shared" si="57"/>
        <v>99.08465818572043</v>
      </c>
      <c r="K176" s="88">
        <f t="shared" si="62"/>
        <v>20.90392944614948</v>
      </c>
      <c r="L176" s="36"/>
      <c r="M176" s="36"/>
      <c r="N176" s="36">
        <v>0</v>
      </c>
      <c r="O176" s="36"/>
      <c r="P176" s="36"/>
      <c r="Q176" s="36"/>
      <c r="R176" s="36">
        <f t="shared" si="65"/>
        <v>401066.7</v>
      </c>
      <c r="S176" s="36">
        <f t="shared" si="60"/>
        <v>83838.7</v>
      </c>
      <c r="T176" s="36">
        <f t="shared" si="64"/>
        <v>20.90392944614948</v>
      </c>
      <c r="U176" s="31"/>
      <c r="V176" s="125"/>
      <c r="W176" s="33"/>
      <c r="X176" s="33"/>
    </row>
    <row r="177" spans="1:22" s="34" customFormat="1" ht="51" customHeight="1">
      <c r="A177" s="121" t="s">
        <v>253</v>
      </c>
      <c r="B177" s="124">
        <v>1032</v>
      </c>
      <c r="C177" s="123">
        <v>22228.3</v>
      </c>
      <c r="D177" s="36">
        <v>4803.5</v>
      </c>
      <c r="E177" s="36"/>
      <c r="F177" s="36"/>
      <c r="G177" s="36"/>
      <c r="H177" s="36">
        <v>4800.2</v>
      </c>
      <c r="I177" s="36"/>
      <c r="J177" s="88">
        <f t="shared" si="57"/>
        <v>99.93130009368168</v>
      </c>
      <c r="K177" s="88">
        <f t="shared" si="62"/>
        <v>21.594993769204123</v>
      </c>
      <c r="L177" s="36"/>
      <c r="M177" s="36"/>
      <c r="N177" s="36">
        <v>0</v>
      </c>
      <c r="O177" s="36"/>
      <c r="P177" s="36"/>
      <c r="Q177" s="36"/>
      <c r="R177" s="36">
        <f t="shared" si="65"/>
        <v>22228.3</v>
      </c>
      <c r="S177" s="36">
        <f t="shared" si="60"/>
        <v>4800.2</v>
      </c>
      <c r="T177" s="36">
        <f t="shared" si="64"/>
        <v>21.594993769204123</v>
      </c>
      <c r="U177" s="31"/>
      <c r="V177" s="125"/>
    </row>
    <row r="178" spans="1:22" s="34" customFormat="1" ht="42" customHeight="1">
      <c r="A178" s="121" t="s">
        <v>313</v>
      </c>
      <c r="B178" s="124">
        <v>1061</v>
      </c>
      <c r="C178" s="123">
        <v>1680</v>
      </c>
      <c r="D178" s="36">
        <v>1680</v>
      </c>
      <c r="E178" s="36"/>
      <c r="F178" s="36"/>
      <c r="G178" s="36"/>
      <c r="H178" s="36">
        <v>0</v>
      </c>
      <c r="I178" s="36"/>
      <c r="J178" s="88">
        <f t="shared" si="57"/>
        <v>0</v>
      </c>
      <c r="K178" s="88">
        <f t="shared" si="62"/>
        <v>0</v>
      </c>
      <c r="L178" s="36"/>
      <c r="M178" s="36"/>
      <c r="N178" s="36">
        <v>0</v>
      </c>
      <c r="O178" s="36"/>
      <c r="P178" s="36"/>
      <c r="Q178" s="36"/>
      <c r="R178" s="36">
        <f t="shared" si="65"/>
        <v>1680</v>
      </c>
      <c r="S178" s="36">
        <f t="shared" si="60"/>
        <v>0</v>
      </c>
      <c r="T178" s="36">
        <f t="shared" si="64"/>
        <v>0</v>
      </c>
      <c r="U178" s="31"/>
      <c r="V178" s="125"/>
    </row>
    <row r="179" spans="1:22" s="34" customFormat="1" ht="51" customHeight="1">
      <c r="A179" s="121" t="s">
        <v>253</v>
      </c>
      <c r="B179" s="124">
        <v>1062</v>
      </c>
      <c r="C179" s="123">
        <v>417.9</v>
      </c>
      <c r="D179" s="36">
        <v>417.8</v>
      </c>
      <c r="E179" s="36"/>
      <c r="F179" s="36"/>
      <c r="G179" s="36"/>
      <c r="H179" s="36">
        <v>0</v>
      </c>
      <c r="I179" s="36"/>
      <c r="J179" s="88">
        <f t="shared" si="57"/>
        <v>0</v>
      </c>
      <c r="K179" s="88">
        <f t="shared" si="62"/>
        <v>0</v>
      </c>
      <c r="L179" s="36"/>
      <c r="M179" s="36"/>
      <c r="N179" s="36">
        <v>0</v>
      </c>
      <c r="O179" s="36"/>
      <c r="P179" s="36"/>
      <c r="Q179" s="36"/>
      <c r="R179" s="36">
        <f t="shared" si="65"/>
        <v>417.9</v>
      </c>
      <c r="S179" s="36">
        <f t="shared" si="60"/>
        <v>0</v>
      </c>
      <c r="T179" s="36">
        <f t="shared" si="64"/>
        <v>0</v>
      </c>
      <c r="U179" s="31"/>
      <c r="V179" s="125"/>
    </row>
    <row r="180" spans="1:22" s="34" customFormat="1" ht="51" customHeight="1">
      <c r="A180" s="121" t="s">
        <v>288</v>
      </c>
      <c r="B180" s="124">
        <v>1070</v>
      </c>
      <c r="C180" s="123">
        <v>37052.6</v>
      </c>
      <c r="D180" s="36">
        <v>9876.9</v>
      </c>
      <c r="E180" s="36"/>
      <c r="F180" s="36"/>
      <c r="G180" s="36"/>
      <c r="H180" s="36">
        <v>9605.4</v>
      </c>
      <c r="I180" s="36"/>
      <c r="J180" s="88">
        <f aca="true" t="shared" si="66" ref="J180:J243">H180/D180*100</f>
        <v>97.2511618017799</v>
      </c>
      <c r="K180" s="88">
        <f t="shared" si="62"/>
        <v>25.923686866778578</v>
      </c>
      <c r="L180" s="36"/>
      <c r="M180" s="36">
        <v>71.3</v>
      </c>
      <c r="N180" s="36">
        <v>57.5</v>
      </c>
      <c r="O180" s="36"/>
      <c r="P180" s="36"/>
      <c r="Q180" s="36">
        <f t="shared" si="63"/>
        <v>80.64516129032259</v>
      </c>
      <c r="R180" s="36">
        <f t="shared" si="65"/>
        <v>37123.9</v>
      </c>
      <c r="S180" s="36">
        <f t="shared" si="60"/>
        <v>9662.9</v>
      </c>
      <c r="T180" s="36">
        <f t="shared" si="64"/>
        <v>26.028784691263578</v>
      </c>
      <c r="U180" s="31"/>
      <c r="V180" s="125"/>
    </row>
    <row r="181" spans="1:22" s="34" customFormat="1" ht="38.25" customHeight="1">
      <c r="A181" s="121" t="s">
        <v>289</v>
      </c>
      <c r="B181" s="126">
        <v>1080</v>
      </c>
      <c r="C181" s="36">
        <v>38813.1</v>
      </c>
      <c r="D181" s="36">
        <v>9600.1</v>
      </c>
      <c r="E181" s="36"/>
      <c r="F181" s="36"/>
      <c r="G181" s="36"/>
      <c r="H181" s="36">
        <v>9479.3</v>
      </c>
      <c r="I181" s="36"/>
      <c r="J181" s="88">
        <f t="shared" si="66"/>
        <v>98.74167977416901</v>
      </c>
      <c r="K181" s="88">
        <f t="shared" si="62"/>
        <v>24.422939677583084</v>
      </c>
      <c r="L181" s="36"/>
      <c r="M181" s="36">
        <v>3329.6</v>
      </c>
      <c r="N181" s="36">
        <v>502.3</v>
      </c>
      <c r="O181" s="36"/>
      <c r="P181" s="36"/>
      <c r="Q181" s="36">
        <f t="shared" si="63"/>
        <v>15.085896203748197</v>
      </c>
      <c r="R181" s="36">
        <f t="shared" si="65"/>
        <v>42142.7</v>
      </c>
      <c r="S181" s="36">
        <f t="shared" si="60"/>
        <v>9981.599999999999</v>
      </c>
      <c r="T181" s="36">
        <f t="shared" si="64"/>
        <v>23.685240860220155</v>
      </c>
      <c r="U181" s="31"/>
      <c r="V181" s="32"/>
    </row>
    <row r="182" spans="1:22" s="34" customFormat="1" ht="38.25" customHeight="1">
      <c r="A182" s="121" t="s">
        <v>87</v>
      </c>
      <c r="B182" s="124">
        <v>1141</v>
      </c>
      <c r="C182" s="123">
        <v>9028</v>
      </c>
      <c r="D182" s="36">
        <v>2217.2</v>
      </c>
      <c r="E182" s="36"/>
      <c r="F182" s="36"/>
      <c r="G182" s="36"/>
      <c r="H182" s="36">
        <v>1631.9</v>
      </c>
      <c r="I182" s="36"/>
      <c r="J182" s="88">
        <f t="shared" si="66"/>
        <v>73.6018401587588</v>
      </c>
      <c r="K182" s="88">
        <f t="shared" si="62"/>
        <v>18.075985821887464</v>
      </c>
      <c r="L182" s="36"/>
      <c r="M182" s="36">
        <v>99.5</v>
      </c>
      <c r="N182" s="36">
        <v>11.8</v>
      </c>
      <c r="O182" s="36"/>
      <c r="P182" s="36"/>
      <c r="Q182" s="36">
        <f t="shared" si="63"/>
        <v>11.859296482412061</v>
      </c>
      <c r="R182" s="36">
        <f t="shared" si="65"/>
        <v>9127.5</v>
      </c>
      <c r="S182" s="36">
        <f t="shared" si="60"/>
        <v>1643.7</v>
      </c>
      <c r="T182" s="36">
        <f t="shared" si="64"/>
        <v>18.008216926869352</v>
      </c>
      <c r="U182" s="31"/>
      <c r="V182" s="32"/>
    </row>
    <row r="183" spans="1:22" s="34" customFormat="1" ht="38.25" customHeight="1">
      <c r="A183" s="121" t="s">
        <v>88</v>
      </c>
      <c r="B183" s="124">
        <v>1142</v>
      </c>
      <c r="C183" s="123">
        <v>967.9</v>
      </c>
      <c r="D183" s="36">
        <v>161.9</v>
      </c>
      <c r="E183" s="36"/>
      <c r="F183" s="36"/>
      <c r="G183" s="36"/>
      <c r="H183" s="36">
        <v>154.2</v>
      </c>
      <c r="I183" s="36"/>
      <c r="J183" s="88">
        <f t="shared" si="66"/>
        <v>95.24397776405186</v>
      </c>
      <c r="K183" s="88">
        <f t="shared" si="62"/>
        <v>15.931397871680957</v>
      </c>
      <c r="L183" s="36"/>
      <c r="M183" s="36"/>
      <c r="N183" s="36">
        <v>0</v>
      </c>
      <c r="O183" s="36"/>
      <c r="P183" s="36"/>
      <c r="Q183" s="36"/>
      <c r="R183" s="36">
        <f t="shared" si="65"/>
        <v>967.9</v>
      </c>
      <c r="S183" s="36">
        <f t="shared" si="60"/>
        <v>154.2</v>
      </c>
      <c r="T183" s="36">
        <f t="shared" si="64"/>
        <v>15.931397871680957</v>
      </c>
      <c r="U183" s="31"/>
      <c r="V183" s="32"/>
    </row>
    <row r="184" spans="1:22" s="34" customFormat="1" ht="50.25" customHeight="1">
      <c r="A184" s="121" t="s">
        <v>314</v>
      </c>
      <c r="B184" s="124">
        <v>1151</v>
      </c>
      <c r="C184" s="123">
        <v>2166.6</v>
      </c>
      <c r="D184" s="36">
        <v>504.7</v>
      </c>
      <c r="E184" s="36"/>
      <c r="F184" s="36"/>
      <c r="G184" s="36"/>
      <c r="H184" s="36">
        <v>421.9</v>
      </c>
      <c r="I184" s="36"/>
      <c r="J184" s="88">
        <f t="shared" si="66"/>
        <v>83.59421438478304</v>
      </c>
      <c r="K184" s="88">
        <f t="shared" si="62"/>
        <v>19.472906858672577</v>
      </c>
      <c r="L184" s="36"/>
      <c r="M184" s="36"/>
      <c r="N184" s="36">
        <v>0</v>
      </c>
      <c r="O184" s="36"/>
      <c r="P184" s="36"/>
      <c r="Q184" s="36"/>
      <c r="R184" s="36">
        <f t="shared" si="65"/>
        <v>2166.6</v>
      </c>
      <c r="S184" s="36">
        <f t="shared" si="60"/>
        <v>421.9</v>
      </c>
      <c r="T184" s="36">
        <f t="shared" si="64"/>
        <v>19.472906858672577</v>
      </c>
      <c r="U184" s="31"/>
      <c r="V184" s="32"/>
    </row>
    <row r="185" spans="1:22" s="34" customFormat="1" ht="38.25" customHeight="1">
      <c r="A185" s="121" t="s">
        <v>315</v>
      </c>
      <c r="B185" s="124">
        <v>1152</v>
      </c>
      <c r="C185" s="123">
        <v>4255.1</v>
      </c>
      <c r="D185" s="36">
        <v>880.7</v>
      </c>
      <c r="E185" s="36"/>
      <c r="F185" s="36"/>
      <c r="G185" s="36"/>
      <c r="H185" s="36">
        <v>694.4</v>
      </c>
      <c r="I185" s="36"/>
      <c r="J185" s="88">
        <f t="shared" si="66"/>
        <v>78.84637220392868</v>
      </c>
      <c r="K185" s="88">
        <f t="shared" si="62"/>
        <v>16.319240440882705</v>
      </c>
      <c r="L185" s="36"/>
      <c r="M185" s="36"/>
      <c r="N185" s="36">
        <v>0</v>
      </c>
      <c r="O185" s="36"/>
      <c r="P185" s="36"/>
      <c r="Q185" s="36"/>
      <c r="R185" s="36">
        <f t="shared" si="65"/>
        <v>4255.1</v>
      </c>
      <c r="S185" s="36">
        <f t="shared" si="60"/>
        <v>694.4</v>
      </c>
      <c r="T185" s="36">
        <f t="shared" si="64"/>
        <v>16.319240440882705</v>
      </c>
      <c r="U185" s="31"/>
      <c r="V185" s="32"/>
    </row>
    <row r="186" spans="1:22" s="34" customFormat="1" ht="48.75" customHeight="1">
      <c r="A186" s="121" t="s">
        <v>316</v>
      </c>
      <c r="B186" s="124">
        <v>1160</v>
      </c>
      <c r="C186" s="123">
        <v>1865.8</v>
      </c>
      <c r="D186" s="36">
        <v>426.6</v>
      </c>
      <c r="E186" s="36"/>
      <c r="F186" s="36"/>
      <c r="G186" s="36"/>
      <c r="H186" s="36">
        <v>217.6</v>
      </c>
      <c r="I186" s="36"/>
      <c r="J186" s="88">
        <f t="shared" si="66"/>
        <v>51.00796999531176</v>
      </c>
      <c r="K186" s="88">
        <f t="shared" si="62"/>
        <v>11.662557616036016</v>
      </c>
      <c r="L186" s="36"/>
      <c r="M186" s="36"/>
      <c r="N186" s="36">
        <v>0</v>
      </c>
      <c r="O186" s="36"/>
      <c r="P186" s="36"/>
      <c r="Q186" s="36"/>
      <c r="R186" s="36">
        <f t="shared" si="65"/>
        <v>1865.8</v>
      </c>
      <c r="S186" s="36">
        <f t="shared" si="60"/>
        <v>217.6</v>
      </c>
      <c r="T186" s="36">
        <f t="shared" si="64"/>
        <v>11.662557616036016</v>
      </c>
      <c r="U186" s="31"/>
      <c r="V186" s="32"/>
    </row>
    <row r="187" spans="1:22" s="34" customFormat="1" ht="54.75" customHeight="1">
      <c r="A187" s="121" t="s">
        <v>317</v>
      </c>
      <c r="B187" s="124">
        <v>1200</v>
      </c>
      <c r="C187" s="123">
        <v>3641.4</v>
      </c>
      <c r="D187" s="36">
        <v>541.4</v>
      </c>
      <c r="E187" s="36"/>
      <c r="F187" s="36"/>
      <c r="G187" s="36"/>
      <c r="H187" s="36">
        <v>492.4</v>
      </c>
      <c r="I187" s="36"/>
      <c r="J187" s="88">
        <f t="shared" si="66"/>
        <v>90.94939046915404</v>
      </c>
      <c r="K187" s="88">
        <f t="shared" si="62"/>
        <v>13.522271653759542</v>
      </c>
      <c r="L187" s="36"/>
      <c r="M187" s="36"/>
      <c r="N187" s="36">
        <v>0</v>
      </c>
      <c r="O187" s="36"/>
      <c r="P187" s="36"/>
      <c r="Q187" s="36"/>
      <c r="R187" s="36">
        <f t="shared" si="65"/>
        <v>3641.4</v>
      </c>
      <c r="S187" s="36">
        <f t="shared" si="60"/>
        <v>492.4</v>
      </c>
      <c r="T187" s="36">
        <f t="shared" si="64"/>
        <v>13.522271653759542</v>
      </c>
      <c r="U187" s="31"/>
      <c r="V187" s="32"/>
    </row>
    <row r="188" spans="1:24" s="34" customFormat="1" ht="49.5" customHeight="1">
      <c r="A188" s="117" t="s">
        <v>319</v>
      </c>
      <c r="B188" s="118">
        <v>2000</v>
      </c>
      <c r="C188" s="30">
        <f aca="true" t="shared" si="67" ref="C188:H188">SUM(C189:C196)</f>
        <v>139610.7</v>
      </c>
      <c r="D188" s="30">
        <f t="shared" si="67"/>
        <v>51077.39999999999</v>
      </c>
      <c r="E188" s="30">
        <f t="shared" si="67"/>
        <v>0</v>
      </c>
      <c r="F188" s="30">
        <f t="shared" si="67"/>
        <v>0</v>
      </c>
      <c r="G188" s="30">
        <f t="shared" si="67"/>
        <v>0</v>
      </c>
      <c r="H188" s="30">
        <f t="shared" si="67"/>
        <v>40350.6</v>
      </c>
      <c r="I188" s="30" t="e">
        <f>I189+#REF!+I190+I191+I192+I193+I194+I195+I196</f>
        <v>#REF!</v>
      </c>
      <c r="J188" s="89">
        <f t="shared" si="66"/>
        <v>78.99893103407771</v>
      </c>
      <c r="K188" s="89">
        <f t="shared" si="62"/>
        <v>28.9022259755162</v>
      </c>
      <c r="L188" s="30"/>
      <c r="M188" s="30">
        <f>SUM(M189:M196)</f>
        <v>840</v>
      </c>
      <c r="N188" s="30">
        <f>SUM(N189:N196)</f>
        <v>0</v>
      </c>
      <c r="O188" s="30"/>
      <c r="P188" s="30"/>
      <c r="Q188" s="30">
        <f aca="true" t="shared" si="68" ref="Q188:Q198">N188/M188*100</f>
        <v>0</v>
      </c>
      <c r="R188" s="30">
        <f>SUM(R189:R196)</f>
        <v>140450.7</v>
      </c>
      <c r="S188" s="30">
        <f>SUM(S189:S196)</f>
        <v>40350.6</v>
      </c>
      <c r="T188" s="30">
        <f>S188/R188*100</f>
        <v>28.729369095348044</v>
      </c>
      <c r="U188" s="31"/>
      <c r="V188" s="32"/>
      <c r="W188" s="33"/>
      <c r="X188" s="33"/>
    </row>
    <row r="189" spans="1:24" s="34" customFormat="1" ht="40.5" customHeight="1">
      <c r="A189" s="121" t="s">
        <v>89</v>
      </c>
      <c r="B189" s="122" t="s">
        <v>90</v>
      </c>
      <c r="C189" s="123">
        <v>58148.2</v>
      </c>
      <c r="D189" s="36">
        <v>24852.1</v>
      </c>
      <c r="E189" s="36"/>
      <c r="F189" s="36"/>
      <c r="G189" s="36"/>
      <c r="H189" s="36">
        <v>18144.5</v>
      </c>
      <c r="I189" s="36"/>
      <c r="J189" s="88">
        <f t="shared" si="66"/>
        <v>73.00992672651407</v>
      </c>
      <c r="K189" s="88">
        <f t="shared" si="62"/>
        <v>31.203889372327946</v>
      </c>
      <c r="L189" s="36"/>
      <c r="M189" s="36">
        <v>500</v>
      </c>
      <c r="N189" s="36">
        <v>0</v>
      </c>
      <c r="O189" s="36"/>
      <c r="P189" s="36"/>
      <c r="Q189" s="36">
        <f t="shared" si="68"/>
        <v>0</v>
      </c>
      <c r="R189" s="36">
        <f t="shared" si="65"/>
        <v>58648.2</v>
      </c>
      <c r="S189" s="36">
        <f aca="true" t="shared" si="69" ref="S189:S196">H189+N189</f>
        <v>18144.5</v>
      </c>
      <c r="T189" s="36">
        <f aca="true" t="shared" si="70" ref="T189:T196">S189/R189*100</f>
        <v>30.937863395637038</v>
      </c>
      <c r="U189" s="31"/>
      <c r="V189" s="32"/>
      <c r="W189" s="33"/>
      <c r="X189" s="33"/>
    </row>
    <row r="190" spans="1:24" s="34" customFormat="1" ht="28.5" customHeight="1">
      <c r="A190" s="121" t="s">
        <v>290</v>
      </c>
      <c r="B190" s="122" t="s">
        <v>91</v>
      </c>
      <c r="C190" s="123">
        <v>6746.7</v>
      </c>
      <c r="D190" s="36">
        <v>2706.1</v>
      </c>
      <c r="E190" s="36"/>
      <c r="F190" s="36"/>
      <c r="G190" s="36"/>
      <c r="H190" s="36">
        <v>2663</v>
      </c>
      <c r="I190" s="36"/>
      <c r="J190" s="88">
        <f t="shared" si="66"/>
        <v>98.40730202135916</v>
      </c>
      <c r="K190" s="88">
        <f t="shared" si="62"/>
        <v>39.47114885796019</v>
      </c>
      <c r="L190" s="36"/>
      <c r="M190" s="36">
        <v>280</v>
      </c>
      <c r="N190" s="36">
        <v>0</v>
      </c>
      <c r="O190" s="36"/>
      <c r="P190" s="36"/>
      <c r="Q190" s="36">
        <f t="shared" si="68"/>
        <v>0</v>
      </c>
      <c r="R190" s="36">
        <f t="shared" si="65"/>
        <v>7026.7</v>
      </c>
      <c r="S190" s="36">
        <f t="shared" si="69"/>
        <v>2663</v>
      </c>
      <c r="T190" s="36">
        <f t="shared" si="70"/>
        <v>37.898302190217315</v>
      </c>
      <c r="U190" s="31"/>
      <c r="V190" s="32"/>
      <c r="W190" s="33"/>
      <c r="X190" s="33"/>
    </row>
    <row r="191" spans="1:24" s="34" customFormat="1" ht="32.25" customHeight="1">
      <c r="A191" s="121" t="s">
        <v>229</v>
      </c>
      <c r="B191" s="122" t="s">
        <v>92</v>
      </c>
      <c r="C191" s="123">
        <v>3408.6</v>
      </c>
      <c r="D191" s="36">
        <v>1245.6</v>
      </c>
      <c r="E191" s="36"/>
      <c r="F191" s="36"/>
      <c r="G191" s="36"/>
      <c r="H191" s="36">
        <v>1093.8</v>
      </c>
      <c r="I191" s="36"/>
      <c r="J191" s="88">
        <f t="shared" si="66"/>
        <v>87.81310211946051</v>
      </c>
      <c r="K191" s="88">
        <f t="shared" si="62"/>
        <v>32.089420876606226</v>
      </c>
      <c r="L191" s="36"/>
      <c r="M191" s="36">
        <v>0</v>
      </c>
      <c r="N191" s="36">
        <v>0</v>
      </c>
      <c r="O191" s="36"/>
      <c r="P191" s="36"/>
      <c r="Q191" s="36"/>
      <c r="R191" s="36">
        <f t="shared" si="65"/>
        <v>3408.6</v>
      </c>
      <c r="S191" s="36">
        <f t="shared" si="69"/>
        <v>1093.8</v>
      </c>
      <c r="T191" s="36">
        <f t="shared" si="70"/>
        <v>32.089420876606226</v>
      </c>
      <c r="U191" s="31"/>
      <c r="V191" s="32"/>
      <c r="W191" s="33"/>
      <c r="X191" s="33"/>
    </row>
    <row r="192" spans="1:24" s="34" customFormat="1" ht="61.5" customHeight="1">
      <c r="A192" s="121" t="s">
        <v>93</v>
      </c>
      <c r="B192" s="122" t="s">
        <v>94</v>
      </c>
      <c r="C192" s="123">
        <v>21812.7</v>
      </c>
      <c r="D192" s="36">
        <v>9529.1</v>
      </c>
      <c r="E192" s="36"/>
      <c r="F192" s="36"/>
      <c r="G192" s="36"/>
      <c r="H192" s="36">
        <v>7821.2</v>
      </c>
      <c r="I192" s="36"/>
      <c r="J192" s="88">
        <f t="shared" si="66"/>
        <v>82.07700622304309</v>
      </c>
      <c r="K192" s="88">
        <f t="shared" si="62"/>
        <v>35.856175530768766</v>
      </c>
      <c r="L192" s="36"/>
      <c r="M192" s="36">
        <v>0</v>
      </c>
      <c r="N192" s="36">
        <v>0</v>
      </c>
      <c r="O192" s="36"/>
      <c r="P192" s="36"/>
      <c r="Q192" s="36"/>
      <c r="R192" s="36">
        <f t="shared" si="65"/>
        <v>21812.7</v>
      </c>
      <c r="S192" s="36">
        <f t="shared" si="69"/>
        <v>7821.2</v>
      </c>
      <c r="T192" s="36">
        <f t="shared" si="70"/>
        <v>35.856175530768766</v>
      </c>
      <c r="U192" s="31"/>
      <c r="V192" s="32"/>
      <c r="W192" s="33"/>
      <c r="X192" s="33"/>
    </row>
    <row r="193" spans="1:24" s="34" customFormat="1" ht="30" customHeight="1">
      <c r="A193" s="121" t="s">
        <v>95</v>
      </c>
      <c r="B193" s="122" t="s">
        <v>96</v>
      </c>
      <c r="C193" s="123">
        <v>7464.5</v>
      </c>
      <c r="D193" s="36">
        <v>3732.2</v>
      </c>
      <c r="E193" s="36"/>
      <c r="F193" s="36"/>
      <c r="G193" s="36"/>
      <c r="H193" s="36">
        <v>1808.2</v>
      </c>
      <c r="I193" s="36"/>
      <c r="J193" s="88">
        <f t="shared" si="66"/>
        <v>48.44863619313006</v>
      </c>
      <c r="K193" s="88">
        <f t="shared" si="62"/>
        <v>24.223993569562595</v>
      </c>
      <c r="L193" s="36"/>
      <c r="M193" s="36">
        <v>0</v>
      </c>
      <c r="N193" s="36">
        <v>0</v>
      </c>
      <c r="O193" s="36"/>
      <c r="P193" s="36"/>
      <c r="Q193" s="36"/>
      <c r="R193" s="36">
        <f t="shared" si="65"/>
        <v>7464.5</v>
      </c>
      <c r="S193" s="36">
        <f t="shared" si="69"/>
        <v>1808.2</v>
      </c>
      <c r="T193" s="36">
        <f t="shared" si="70"/>
        <v>24.223993569562595</v>
      </c>
      <c r="U193" s="31"/>
      <c r="V193" s="32"/>
      <c r="W193" s="33"/>
      <c r="X193" s="33"/>
    </row>
    <row r="194" spans="1:24" s="34" customFormat="1" ht="26.25" hidden="1">
      <c r="A194" s="121" t="s">
        <v>97</v>
      </c>
      <c r="B194" s="122" t="s">
        <v>98</v>
      </c>
      <c r="C194" s="123"/>
      <c r="D194" s="36"/>
      <c r="E194" s="36"/>
      <c r="F194" s="36"/>
      <c r="G194" s="36"/>
      <c r="H194" s="36"/>
      <c r="I194" s="36"/>
      <c r="J194" s="88" t="e">
        <f t="shared" si="66"/>
        <v>#DIV/0!</v>
      </c>
      <c r="K194" s="88" t="e">
        <f t="shared" si="62"/>
        <v>#DIV/0!</v>
      </c>
      <c r="L194" s="36"/>
      <c r="M194" s="36"/>
      <c r="N194" s="36"/>
      <c r="O194" s="36"/>
      <c r="P194" s="36"/>
      <c r="Q194" s="36" t="e">
        <f t="shared" si="68"/>
        <v>#DIV/0!</v>
      </c>
      <c r="R194" s="36">
        <f t="shared" si="65"/>
        <v>0</v>
      </c>
      <c r="S194" s="36">
        <f t="shared" si="69"/>
        <v>0</v>
      </c>
      <c r="T194" s="36" t="e">
        <f t="shared" si="70"/>
        <v>#DIV/0!</v>
      </c>
      <c r="U194" s="31"/>
      <c r="V194" s="32"/>
      <c r="W194" s="33"/>
      <c r="X194" s="33"/>
    </row>
    <row r="195" spans="1:24" s="34" customFormat="1" ht="26.25">
      <c r="A195" s="161" t="s">
        <v>322</v>
      </c>
      <c r="B195" s="122" t="s">
        <v>99</v>
      </c>
      <c r="C195" s="123">
        <v>8912</v>
      </c>
      <c r="D195" s="36">
        <v>2297.7</v>
      </c>
      <c r="E195" s="36"/>
      <c r="F195" s="36"/>
      <c r="G195" s="36"/>
      <c r="H195" s="36">
        <v>2108.4</v>
      </c>
      <c r="I195" s="36"/>
      <c r="J195" s="88">
        <f t="shared" si="66"/>
        <v>91.76132654393525</v>
      </c>
      <c r="K195" s="88">
        <f t="shared" si="62"/>
        <v>23.65798922800718</v>
      </c>
      <c r="L195" s="36"/>
      <c r="M195" s="36">
        <v>60</v>
      </c>
      <c r="N195" s="36">
        <v>0</v>
      </c>
      <c r="O195" s="36"/>
      <c r="P195" s="36"/>
      <c r="Q195" s="36">
        <f t="shared" si="68"/>
        <v>0</v>
      </c>
      <c r="R195" s="36">
        <f t="shared" si="65"/>
        <v>8972</v>
      </c>
      <c r="S195" s="36">
        <f t="shared" si="69"/>
        <v>2108.4</v>
      </c>
      <c r="T195" s="36">
        <f t="shared" si="70"/>
        <v>23.49977708426215</v>
      </c>
      <c r="U195" s="31"/>
      <c r="V195" s="32"/>
      <c r="W195" s="33"/>
      <c r="X195" s="33"/>
    </row>
    <row r="196" spans="1:24" s="34" customFormat="1" ht="30" customHeight="1">
      <c r="A196" s="161" t="s">
        <v>321</v>
      </c>
      <c r="B196" s="122" t="s">
        <v>100</v>
      </c>
      <c r="C196" s="123">
        <v>33118</v>
      </c>
      <c r="D196" s="36">
        <v>6714.6</v>
      </c>
      <c r="E196" s="36"/>
      <c r="F196" s="36"/>
      <c r="G196" s="36"/>
      <c r="H196" s="36">
        <v>6711.5</v>
      </c>
      <c r="I196" s="36"/>
      <c r="J196" s="88">
        <f t="shared" si="66"/>
        <v>99.95383194829176</v>
      </c>
      <c r="K196" s="88">
        <f t="shared" si="62"/>
        <v>20.26541457817501</v>
      </c>
      <c r="L196" s="36"/>
      <c r="M196" s="36">
        <v>0</v>
      </c>
      <c r="N196" s="36">
        <v>0</v>
      </c>
      <c r="O196" s="36"/>
      <c r="P196" s="36"/>
      <c r="Q196" s="36"/>
      <c r="R196" s="36">
        <f t="shared" si="65"/>
        <v>33118</v>
      </c>
      <c r="S196" s="36">
        <f t="shared" si="69"/>
        <v>6711.5</v>
      </c>
      <c r="T196" s="36">
        <f t="shared" si="70"/>
        <v>20.26541457817501</v>
      </c>
      <c r="U196" s="31"/>
      <c r="V196" s="32"/>
      <c r="W196" s="33"/>
      <c r="X196" s="33"/>
    </row>
    <row r="197" spans="1:24" s="34" customFormat="1" ht="27" customHeight="1">
      <c r="A197" s="117" t="s">
        <v>326</v>
      </c>
      <c r="B197" s="120" t="s">
        <v>101</v>
      </c>
      <c r="C197" s="30">
        <f aca="true" t="shared" si="71" ref="C197:H197">SUM(C198:C217)</f>
        <v>94974.3</v>
      </c>
      <c r="D197" s="30">
        <f t="shared" si="71"/>
        <v>22090.300000000003</v>
      </c>
      <c r="E197" s="30">
        <f t="shared" si="71"/>
        <v>0</v>
      </c>
      <c r="F197" s="30">
        <f t="shared" si="71"/>
        <v>0</v>
      </c>
      <c r="G197" s="30">
        <f t="shared" si="71"/>
        <v>0</v>
      </c>
      <c r="H197" s="30">
        <f t="shared" si="71"/>
        <v>19458.799999999996</v>
      </c>
      <c r="I197" s="36"/>
      <c r="J197" s="89">
        <f t="shared" si="66"/>
        <v>88.08753163153055</v>
      </c>
      <c r="K197" s="89">
        <f t="shared" si="62"/>
        <v>20.48849004414878</v>
      </c>
      <c r="L197" s="30">
        <f>SUM(L198:L217)</f>
        <v>0</v>
      </c>
      <c r="M197" s="30">
        <f>SUM(M198:M217)</f>
        <v>1594</v>
      </c>
      <c r="N197" s="30">
        <f>SUM(N198:N217)</f>
        <v>105.39999999999999</v>
      </c>
      <c r="O197" s="30">
        <f>SUM(O198:O217)</f>
        <v>0</v>
      </c>
      <c r="P197" s="30">
        <f>SUM(P198:P217)</f>
        <v>0</v>
      </c>
      <c r="Q197" s="89">
        <f t="shared" si="68"/>
        <v>6.612296110414053</v>
      </c>
      <c r="R197" s="30">
        <f>SUM(R198:R217)</f>
        <v>96568.3</v>
      </c>
      <c r="S197" s="30">
        <f>SUM(S198:S217)</f>
        <v>19564.199999999997</v>
      </c>
      <c r="T197" s="30">
        <f>S197/R197*100</f>
        <v>20.259443316284948</v>
      </c>
      <c r="U197" s="31"/>
      <c r="V197" s="32"/>
      <c r="W197" s="33"/>
      <c r="X197" s="33"/>
    </row>
    <row r="198" spans="1:24" s="34" customFormat="1" ht="53.25" customHeight="1">
      <c r="A198" s="121" t="s">
        <v>102</v>
      </c>
      <c r="B198" s="122" t="s">
        <v>103</v>
      </c>
      <c r="C198" s="123">
        <v>275</v>
      </c>
      <c r="D198" s="36">
        <v>27.6</v>
      </c>
      <c r="E198" s="36"/>
      <c r="F198" s="36"/>
      <c r="G198" s="36"/>
      <c r="H198" s="36">
        <v>0.6</v>
      </c>
      <c r="I198" s="36"/>
      <c r="J198" s="88">
        <f t="shared" si="66"/>
        <v>2.1739130434782608</v>
      </c>
      <c r="K198" s="88">
        <f t="shared" si="62"/>
        <v>0.2181818181818182</v>
      </c>
      <c r="L198" s="36"/>
      <c r="M198" s="36">
        <v>192.7</v>
      </c>
      <c r="N198" s="36">
        <v>0</v>
      </c>
      <c r="O198" s="36"/>
      <c r="P198" s="36"/>
      <c r="Q198" s="36">
        <f t="shared" si="68"/>
        <v>0</v>
      </c>
      <c r="R198" s="36">
        <f t="shared" si="65"/>
        <v>467.7</v>
      </c>
      <c r="S198" s="36">
        <f aca="true" t="shared" si="72" ref="S198:S210">H198+N198</f>
        <v>0.6</v>
      </c>
      <c r="T198" s="36">
        <f aca="true" t="shared" si="73" ref="T198:T239">S198/R198*100</f>
        <v>0.12828736369467605</v>
      </c>
      <c r="U198" s="31"/>
      <c r="V198" s="32"/>
      <c r="W198" s="33"/>
      <c r="X198" s="33"/>
    </row>
    <row r="199" spans="1:24" s="34" customFormat="1" ht="44.25" customHeight="1">
      <c r="A199" s="121" t="s">
        <v>104</v>
      </c>
      <c r="B199" s="122" t="s">
        <v>105</v>
      </c>
      <c r="C199" s="123">
        <v>11.3</v>
      </c>
      <c r="D199" s="36">
        <v>2.6</v>
      </c>
      <c r="E199" s="36"/>
      <c r="F199" s="36"/>
      <c r="G199" s="36"/>
      <c r="H199" s="36">
        <v>0</v>
      </c>
      <c r="I199" s="36"/>
      <c r="J199" s="88">
        <f t="shared" si="66"/>
        <v>0</v>
      </c>
      <c r="K199" s="88">
        <f t="shared" si="62"/>
        <v>0</v>
      </c>
      <c r="L199" s="36"/>
      <c r="M199" s="36">
        <v>0</v>
      </c>
      <c r="N199" s="36">
        <v>0</v>
      </c>
      <c r="O199" s="36"/>
      <c r="P199" s="36"/>
      <c r="Q199" s="36"/>
      <c r="R199" s="36">
        <f t="shared" si="65"/>
        <v>11.3</v>
      </c>
      <c r="S199" s="36">
        <f t="shared" si="72"/>
        <v>0</v>
      </c>
      <c r="T199" s="36">
        <f t="shared" si="73"/>
        <v>0</v>
      </c>
      <c r="U199" s="31"/>
      <c r="V199" s="32"/>
      <c r="W199" s="33"/>
      <c r="X199" s="33"/>
    </row>
    <row r="200" spans="1:24" s="34" customFormat="1" ht="55.5" customHeight="1">
      <c r="A200" s="121" t="s">
        <v>106</v>
      </c>
      <c r="B200" s="122" t="s">
        <v>107</v>
      </c>
      <c r="C200" s="123">
        <v>1222</v>
      </c>
      <c r="D200" s="36">
        <v>282.3</v>
      </c>
      <c r="E200" s="36"/>
      <c r="F200" s="36"/>
      <c r="G200" s="36"/>
      <c r="H200" s="36">
        <v>0</v>
      </c>
      <c r="I200" s="36"/>
      <c r="J200" s="88">
        <f t="shared" si="66"/>
        <v>0</v>
      </c>
      <c r="K200" s="88">
        <f t="shared" si="62"/>
        <v>0</v>
      </c>
      <c r="L200" s="36"/>
      <c r="M200" s="36">
        <v>0</v>
      </c>
      <c r="N200" s="36">
        <v>0</v>
      </c>
      <c r="O200" s="36"/>
      <c r="P200" s="36"/>
      <c r="Q200" s="36"/>
      <c r="R200" s="36">
        <f t="shared" si="65"/>
        <v>1222</v>
      </c>
      <c r="S200" s="36">
        <f t="shared" si="72"/>
        <v>0</v>
      </c>
      <c r="T200" s="36">
        <f t="shared" si="73"/>
        <v>0</v>
      </c>
      <c r="U200" s="31"/>
      <c r="V200" s="32"/>
      <c r="W200" s="33"/>
      <c r="X200" s="33"/>
    </row>
    <row r="201" spans="1:24" s="34" customFormat="1" ht="59.25" customHeight="1">
      <c r="A201" s="121" t="s">
        <v>108</v>
      </c>
      <c r="B201" s="122" t="s">
        <v>109</v>
      </c>
      <c r="C201" s="122">
        <v>757</v>
      </c>
      <c r="D201" s="36">
        <v>73.1</v>
      </c>
      <c r="E201" s="36"/>
      <c r="F201" s="36"/>
      <c r="G201" s="36"/>
      <c r="H201" s="36">
        <v>69.9</v>
      </c>
      <c r="I201" s="36"/>
      <c r="J201" s="88">
        <f t="shared" si="66"/>
        <v>95.62243502051984</v>
      </c>
      <c r="K201" s="88">
        <f t="shared" si="62"/>
        <v>9.233817701453106</v>
      </c>
      <c r="L201" s="36"/>
      <c r="M201" s="36">
        <v>0</v>
      </c>
      <c r="N201" s="36">
        <v>0</v>
      </c>
      <c r="O201" s="36"/>
      <c r="P201" s="36"/>
      <c r="Q201" s="36"/>
      <c r="R201" s="36">
        <f t="shared" si="65"/>
        <v>757</v>
      </c>
      <c r="S201" s="36">
        <f t="shared" si="72"/>
        <v>69.9</v>
      </c>
      <c r="T201" s="36">
        <f t="shared" si="73"/>
        <v>9.233817701453106</v>
      </c>
      <c r="U201" s="31"/>
      <c r="V201" s="32"/>
      <c r="W201" s="33"/>
      <c r="X201" s="33"/>
    </row>
    <row r="202" spans="1:24" s="34" customFormat="1" ht="57" customHeight="1">
      <c r="A202" s="121" t="s">
        <v>228</v>
      </c>
      <c r="B202" s="122" t="s">
        <v>110</v>
      </c>
      <c r="C202" s="123">
        <v>10000</v>
      </c>
      <c r="D202" s="36">
        <v>2310</v>
      </c>
      <c r="E202" s="36"/>
      <c r="F202" s="36"/>
      <c r="G202" s="36"/>
      <c r="H202" s="36">
        <v>1900</v>
      </c>
      <c r="I202" s="36"/>
      <c r="J202" s="88">
        <f t="shared" si="66"/>
        <v>82.25108225108225</v>
      </c>
      <c r="K202" s="88">
        <f t="shared" si="62"/>
        <v>19</v>
      </c>
      <c r="L202" s="36"/>
      <c r="M202" s="36">
        <v>0</v>
      </c>
      <c r="N202" s="36">
        <v>0</v>
      </c>
      <c r="O202" s="36"/>
      <c r="P202" s="36"/>
      <c r="Q202" s="36"/>
      <c r="R202" s="36">
        <f t="shared" si="65"/>
        <v>10000</v>
      </c>
      <c r="S202" s="36">
        <f t="shared" si="72"/>
        <v>1900</v>
      </c>
      <c r="T202" s="36">
        <f t="shared" si="73"/>
        <v>19</v>
      </c>
      <c r="U202" s="31"/>
      <c r="V202" s="32"/>
      <c r="W202" s="33"/>
      <c r="X202" s="33"/>
    </row>
    <row r="203" spans="1:24" s="34" customFormat="1" ht="50.25" customHeight="1">
      <c r="A203" s="127" t="s">
        <v>265</v>
      </c>
      <c r="B203" s="128">
        <v>3050</v>
      </c>
      <c r="C203" s="160">
        <v>188.8</v>
      </c>
      <c r="D203" s="36">
        <v>47.2</v>
      </c>
      <c r="E203" s="36"/>
      <c r="F203" s="36"/>
      <c r="G203" s="36"/>
      <c r="H203" s="36">
        <v>27.3</v>
      </c>
      <c r="I203" s="36"/>
      <c r="J203" s="88">
        <f t="shared" si="66"/>
        <v>57.83898305084746</v>
      </c>
      <c r="K203" s="88">
        <f t="shared" si="62"/>
        <v>14.459745762711865</v>
      </c>
      <c r="L203" s="36"/>
      <c r="M203" s="36">
        <v>0</v>
      </c>
      <c r="N203" s="36">
        <v>0</v>
      </c>
      <c r="O203" s="36"/>
      <c r="P203" s="36"/>
      <c r="Q203" s="36"/>
      <c r="R203" s="36">
        <f t="shared" si="65"/>
        <v>188.8</v>
      </c>
      <c r="S203" s="36">
        <f t="shared" si="72"/>
        <v>27.3</v>
      </c>
      <c r="T203" s="36">
        <f t="shared" si="73"/>
        <v>14.459745762711865</v>
      </c>
      <c r="U203" s="31"/>
      <c r="V203" s="32"/>
      <c r="W203" s="33"/>
      <c r="X203" s="33"/>
    </row>
    <row r="204" spans="1:24" s="34" customFormat="1" ht="71.25" customHeight="1">
      <c r="A204" s="164" t="s">
        <v>111</v>
      </c>
      <c r="B204" s="35" t="s">
        <v>112</v>
      </c>
      <c r="C204" s="160">
        <v>28234.4</v>
      </c>
      <c r="D204" s="36">
        <v>7537</v>
      </c>
      <c r="E204" s="36"/>
      <c r="F204" s="36"/>
      <c r="G204" s="36"/>
      <c r="H204" s="36">
        <v>7116.1</v>
      </c>
      <c r="I204" s="36"/>
      <c r="J204" s="88">
        <f t="shared" si="66"/>
        <v>94.41554995356243</v>
      </c>
      <c r="K204" s="88">
        <f t="shared" si="62"/>
        <v>25.203652282322274</v>
      </c>
      <c r="L204" s="36"/>
      <c r="M204" s="36">
        <v>400.2</v>
      </c>
      <c r="N204" s="36">
        <v>104.3</v>
      </c>
      <c r="O204" s="36"/>
      <c r="P204" s="36"/>
      <c r="Q204" s="36">
        <f>N204/M204*100</f>
        <v>26.061969015492252</v>
      </c>
      <c r="R204" s="36">
        <f t="shared" si="65"/>
        <v>28634.600000000002</v>
      </c>
      <c r="S204" s="36">
        <f t="shared" si="72"/>
        <v>7220.400000000001</v>
      </c>
      <c r="T204" s="36">
        <f t="shared" si="73"/>
        <v>25.215648201825765</v>
      </c>
      <c r="U204" s="31"/>
      <c r="V204" s="32"/>
      <c r="W204" s="33"/>
      <c r="X204" s="33"/>
    </row>
    <row r="205" spans="1:24" s="34" customFormat="1" ht="73.5" customHeight="1">
      <c r="A205" s="164" t="s">
        <v>323</v>
      </c>
      <c r="B205" s="35" t="s">
        <v>113</v>
      </c>
      <c r="C205" s="160">
        <v>7167.9</v>
      </c>
      <c r="D205" s="36">
        <v>1916.2</v>
      </c>
      <c r="E205" s="36"/>
      <c r="F205" s="36"/>
      <c r="G205" s="36"/>
      <c r="H205" s="36">
        <v>1896.3</v>
      </c>
      <c r="I205" s="36"/>
      <c r="J205" s="88">
        <f t="shared" si="66"/>
        <v>98.96148627491911</v>
      </c>
      <c r="K205" s="88">
        <f t="shared" si="62"/>
        <v>26.455447202109404</v>
      </c>
      <c r="L205" s="36"/>
      <c r="M205" s="36">
        <v>1.1</v>
      </c>
      <c r="N205" s="36">
        <v>1.1</v>
      </c>
      <c r="O205" s="36"/>
      <c r="P205" s="36"/>
      <c r="Q205" s="36">
        <f>N205/M205*100</f>
        <v>100</v>
      </c>
      <c r="R205" s="36">
        <f t="shared" si="65"/>
        <v>7169</v>
      </c>
      <c r="S205" s="36">
        <f t="shared" si="72"/>
        <v>1897.3999999999999</v>
      </c>
      <c r="T205" s="36">
        <f t="shared" si="73"/>
        <v>26.466731761751987</v>
      </c>
      <c r="U205" s="31"/>
      <c r="V205" s="32"/>
      <c r="W205" s="33"/>
      <c r="X205" s="33"/>
    </row>
    <row r="206" spans="1:24" s="34" customFormat="1" ht="41.25" customHeight="1">
      <c r="A206" s="164" t="s">
        <v>249</v>
      </c>
      <c r="B206" s="35" t="s">
        <v>114</v>
      </c>
      <c r="C206" s="160">
        <v>333.4</v>
      </c>
      <c r="D206" s="36">
        <v>29.7</v>
      </c>
      <c r="E206" s="36"/>
      <c r="F206" s="36"/>
      <c r="G206" s="36"/>
      <c r="H206" s="36">
        <v>0</v>
      </c>
      <c r="I206" s="36"/>
      <c r="J206" s="88">
        <f t="shared" si="66"/>
        <v>0</v>
      </c>
      <c r="K206" s="88">
        <f t="shared" si="62"/>
        <v>0</v>
      </c>
      <c r="L206" s="36"/>
      <c r="M206" s="36">
        <v>0</v>
      </c>
      <c r="N206" s="36">
        <v>0</v>
      </c>
      <c r="O206" s="36"/>
      <c r="P206" s="36"/>
      <c r="Q206" s="36"/>
      <c r="R206" s="36">
        <f t="shared" si="65"/>
        <v>333.4</v>
      </c>
      <c r="S206" s="36">
        <f t="shared" si="72"/>
        <v>0</v>
      </c>
      <c r="T206" s="36">
        <f t="shared" si="73"/>
        <v>0</v>
      </c>
      <c r="U206" s="31"/>
      <c r="V206" s="32"/>
      <c r="W206" s="33"/>
      <c r="X206" s="33"/>
    </row>
    <row r="207" spans="1:24" s="34" customFormat="1" ht="45.75" customHeight="1">
      <c r="A207" s="164" t="s">
        <v>324</v>
      </c>
      <c r="B207" s="35" t="s">
        <v>115</v>
      </c>
      <c r="C207" s="160">
        <v>3010.6</v>
      </c>
      <c r="D207" s="36">
        <v>766.5</v>
      </c>
      <c r="E207" s="36"/>
      <c r="F207" s="36"/>
      <c r="G207" s="36"/>
      <c r="H207" s="36">
        <v>671.4</v>
      </c>
      <c r="I207" s="36"/>
      <c r="J207" s="88">
        <f t="shared" si="66"/>
        <v>87.59295499021526</v>
      </c>
      <c r="K207" s="88">
        <f t="shared" si="62"/>
        <v>22.301202418122635</v>
      </c>
      <c r="L207" s="36"/>
      <c r="M207" s="36">
        <v>0</v>
      </c>
      <c r="N207" s="36">
        <v>0</v>
      </c>
      <c r="O207" s="36"/>
      <c r="P207" s="36"/>
      <c r="Q207" s="36"/>
      <c r="R207" s="36">
        <f t="shared" si="65"/>
        <v>3010.6</v>
      </c>
      <c r="S207" s="36">
        <f t="shared" si="72"/>
        <v>671.4</v>
      </c>
      <c r="T207" s="36">
        <f t="shared" si="73"/>
        <v>22.301202418122635</v>
      </c>
      <c r="U207" s="31"/>
      <c r="V207" s="32"/>
      <c r="W207" s="33"/>
      <c r="X207" s="33"/>
    </row>
    <row r="208" spans="1:24" s="34" customFormat="1" ht="36.75" customHeight="1">
      <c r="A208" s="164" t="s">
        <v>248</v>
      </c>
      <c r="B208" s="35" t="s">
        <v>116</v>
      </c>
      <c r="C208" s="35">
        <v>351.5</v>
      </c>
      <c r="D208" s="36">
        <v>45.1</v>
      </c>
      <c r="E208" s="36"/>
      <c r="F208" s="36"/>
      <c r="G208" s="36"/>
      <c r="H208" s="36">
        <v>0</v>
      </c>
      <c r="I208" s="36"/>
      <c r="J208" s="88">
        <f t="shared" si="66"/>
        <v>0</v>
      </c>
      <c r="K208" s="88">
        <f t="shared" si="62"/>
        <v>0</v>
      </c>
      <c r="L208" s="36"/>
      <c r="M208" s="36">
        <v>0</v>
      </c>
      <c r="N208" s="36">
        <v>0</v>
      </c>
      <c r="O208" s="36"/>
      <c r="P208" s="36"/>
      <c r="Q208" s="36"/>
      <c r="R208" s="36">
        <f t="shared" si="65"/>
        <v>351.5</v>
      </c>
      <c r="S208" s="36">
        <f t="shared" si="72"/>
        <v>0</v>
      </c>
      <c r="T208" s="36">
        <f t="shared" si="73"/>
        <v>0</v>
      </c>
      <c r="U208" s="31"/>
      <c r="V208" s="32"/>
      <c r="W208" s="33"/>
      <c r="X208" s="33"/>
    </row>
    <row r="209" spans="1:24" s="34" customFormat="1" ht="64.5" customHeight="1">
      <c r="A209" s="164" t="s">
        <v>117</v>
      </c>
      <c r="B209" s="35" t="s">
        <v>118</v>
      </c>
      <c r="C209" s="160">
        <v>650.2</v>
      </c>
      <c r="D209" s="36">
        <v>312.8</v>
      </c>
      <c r="E209" s="36"/>
      <c r="F209" s="36"/>
      <c r="G209" s="36"/>
      <c r="H209" s="36">
        <v>294.3</v>
      </c>
      <c r="I209" s="36"/>
      <c r="J209" s="88">
        <f t="shared" si="66"/>
        <v>94.08567774936061</v>
      </c>
      <c r="K209" s="88">
        <f t="shared" si="62"/>
        <v>45.26299600123039</v>
      </c>
      <c r="L209" s="36"/>
      <c r="M209" s="36">
        <v>0</v>
      </c>
      <c r="N209" s="36">
        <v>0</v>
      </c>
      <c r="O209" s="36"/>
      <c r="P209" s="36"/>
      <c r="Q209" s="36"/>
      <c r="R209" s="36">
        <f t="shared" si="65"/>
        <v>650.2</v>
      </c>
      <c r="S209" s="36">
        <f t="shared" si="72"/>
        <v>294.3</v>
      </c>
      <c r="T209" s="36">
        <f t="shared" si="73"/>
        <v>45.26299600123039</v>
      </c>
      <c r="U209" s="31"/>
      <c r="V209" s="32"/>
      <c r="W209" s="33"/>
      <c r="X209" s="33"/>
    </row>
    <row r="210" spans="1:24" s="34" customFormat="1" ht="31.5" customHeight="1">
      <c r="A210" s="164" t="s">
        <v>119</v>
      </c>
      <c r="B210" s="35" t="s">
        <v>120</v>
      </c>
      <c r="C210" s="160">
        <v>1000</v>
      </c>
      <c r="D210" s="36">
        <v>189</v>
      </c>
      <c r="E210" s="36"/>
      <c r="F210" s="36"/>
      <c r="G210" s="36"/>
      <c r="H210" s="36">
        <v>162.6</v>
      </c>
      <c r="I210" s="36"/>
      <c r="J210" s="88">
        <f t="shared" si="66"/>
        <v>86.03174603174602</v>
      </c>
      <c r="K210" s="88">
        <f t="shared" si="62"/>
        <v>16.259999999999998</v>
      </c>
      <c r="L210" s="36"/>
      <c r="M210" s="36">
        <v>0</v>
      </c>
      <c r="N210" s="36">
        <v>0</v>
      </c>
      <c r="O210" s="36"/>
      <c r="P210" s="36"/>
      <c r="Q210" s="36"/>
      <c r="R210" s="36">
        <f t="shared" si="65"/>
        <v>1000</v>
      </c>
      <c r="S210" s="36">
        <f t="shared" si="72"/>
        <v>162.6</v>
      </c>
      <c r="T210" s="36">
        <f t="shared" si="73"/>
        <v>16.259999999999998</v>
      </c>
      <c r="U210" s="31"/>
      <c r="V210" s="32"/>
      <c r="W210" s="33"/>
      <c r="X210" s="33"/>
    </row>
    <row r="211" spans="1:24" s="34" customFormat="1" ht="86.25" customHeight="1">
      <c r="A211" s="164" t="s">
        <v>320</v>
      </c>
      <c r="B211" s="35" t="s">
        <v>121</v>
      </c>
      <c r="C211" s="160">
        <v>7649.5</v>
      </c>
      <c r="D211" s="36">
        <v>0</v>
      </c>
      <c r="E211" s="36"/>
      <c r="F211" s="36"/>
      <c r="G211" s="36"/>
      <c r="H211" s="36">
        <v>0</v>
      </c>
      <c r="I211" s="36"/>
      <c r="J211" s="88"/>
      <c r="K211" s="88">
        <f t="shared" si="62"/>
        <v>0</v>
      </c>
      <c r="L211" s="36"/>
      <c r="M211" s="36">
        <v>1000</v>
      </c>
      <c r="N211" s="36">
        <v>0</v>
      </c>
      <c r="O211" s="36"/>
      <c r="P211" s="36"/>
      <c r="Q211" s="36">
        <f>N211/M211*100</f>
        <v>0</v>
      </c>
      <c r="R211" s="36">
        <f t="shared" si="65"/>
        <v>8649.5</v>
      </c>
      <c r="S211" s="36">
        <f aca="true" t="shared" si="74" ref="S211:S234">H211+N211</f>
        <v>0</v>
      </c>
      <c r="T211" s="36">
        <f t="shared" si="73"/>
        <v>0</v>
      </c>
      <c r="U211" s="31"/>
      <c r="V211" s="32"/>
      <c r="W211" s="33"/>
      <c r="X211" s="33"/>
    </row>
    <row r="212" spans="1:24" s="34" customFormat="1" ht="86.25" customHeight="1">
      <c r="A212" s="164" t="s">
        <v>122</v>
      </c>
      <c r="B212" s="35" t="s">
        <v>123</v>
      </c>
      <c r="C212" s="160">
        <v>1607.1</v>
      </c>
      <c r="D212" s="36">
        <v>717.7</v>
      </c>
      <c r="E212" s="36"/>
      <c r="F212" s="36"/>
      <c r="G212" s="36"/>
      <c r="H212" s="36">
        <v>672.8</v>
      </c>
      <c r="I212" s="36"/>
      <c r="J212" s="88">
        <f t="shared" si="66"/>
        <v>93.7439041382193</v>
      </c>
      <c r="K212" s="88">
        <f t="shared" si="62"/>
        <v>41.86422749051086</v>
      </c>
      <c r="L212" s="36"/>
      <c r="M212" s="36">
        <v>0</v>
      </c>
      <c r="N212" s="36">
        <v>0</v>
      </c>
      <c r="O212" s="36"/>
      <c r="P212" s="36"/>
      <c r="Q212" s="36"/>
      <c r="R212" s="36">
        <f t="shared" si="65"/>
        <v>1607.1</v>
      </c>
      <c r="S212" s="36">
        <f t="shared" si="74"/>
        <v>672.8</v>
      </c>
      <c r="T212" s="36">
        <f t="shared" si="73"/>
        <v>41.86422749051086</v>
      </c>
      <c r="U212" s="31"/>
      <c r="V212" s="32"/>
      <c r="W212" s="33"/>
      <c r="X212" s="33"/>
    </row>
    <row r="213" spans="1:24" s="34" customFormat="1" ht="81" customHeight="1">
      <c r="A213" s="164" t="s">
        <v>124</v>
      </c>
      <c r="B213" s="35" t="s">
        <v>125</v>
      </c>
      <c r="C213" s="160">
        <v>1156.8</v>
      </c>
      <c r="D213" s="36">
        <v>256.7</v>
      </c>
      <c r="E213" s="36"/>
      <c r="F213" s="36"/>
      <c r="G213" s="36"/>
      <c r="H213" s="36">
        <v>80.6</v>
      </c>
      <c r="I213" s="36"/>
      <c r="J213" s="88">
        <f t="shared" si="66"/>
        <v>31.39851967276977</v>
      </c>
      <c r="K213" s="88">
        <f t="shared" si="62"/>
        <v>6.967496542185339</v>
      </c>
      <c r="L213" s="36"/>
      <c r="M213" s="36">
        <v>0</v>
      </c>
      <c r="N213" s="36">
        <v>0</v>
      </c>
      <c r="O213" s="36"/>
      <c r="P213" s="36"/>
      <c r="Q213" s="36"/>
      <c r="R213" s="36">
        <f t="shared" si="65"/>
        <v>1156.8</v>
      </c>
      <c r="S213" s="36">
        <f t="shared" si="74"/>
        <v>80.6</v>
      </c>
      <c r="T213" s="36">
        <f t="shared" si="73"/>
        <v>6.967496542185339</v>
      </c>
      <c r="U213" s="31"/>
      <c r="V213" s="32"/>
      <c r="W213" s="33"/>
      <c r="X213" s="33"/>
    </row>
    <row r="214" spans="1:24" s="34" customFormat="1" ht="58.5" customHeight="1">
      <c r="A214" s="164" t="s">
        <v>325</v>
      </c>
      <c r="B214" s="35" t="s">
        <v>126</v>
      </c>
      <c r="C214" s="160">
        <v>874.5</v>
      </c>
      <c r="D214" s="36">
        <v>246.7</v>
      </c>
      <c r="E214" s="36"/>
      <c r="F214" s="36"/>
      <c r="G214" s="36"/>
      <c r="H214" s="36">
        <v>166.9</v>
      </c>
      <c r="I214" s="36"/>
      <c r="J214" s="88">
        <f t="shared" si="66"/>
        <v>67.6530198621808</v>
      </c>
      <c r="K214" s="88">
        <f t="shared" si="62"/>
        <v>19.08519153802173</v>
      </c>
      <c r="L214" s="36"/>
      <c r="M214" s="36">
        <v>0</v>
      </c>
      <c r="N214" s="36">
        <v>0</v>
      </c>
      <c r="O214" s="36"/>
      <c r="P214" s="36"/>
      <c r="Q214" s="36"/>
      <c r="R214" s="36">
        <f t="shared" si="65"/>
        <v>874.5</v>
      </c>
      <c r="S214" s="36">
        <f t="shared" si="74"/>
        <v>166.9</v>
      </c>
      <c r="T214" s="36">
        <f t="shared" si="73"/>
        <v>19.08519153802173</v>
      </c>
      <c r="U214" s="31"/>
      <c r="V214" s="32"/>
      <c r="W214" s="33"/>
      <c r="X214" s="33"/>
    </row>
    <row r="215" spans="1:24" s="34" customFormat="1" ht="40.5" customHeight="1">
      <c r="A215" s="164" t="s">
        <v>230</v>
      </c>
      <c r="B215" s="35" t="s">
        <v>127</v>
      </c>
      <c r="C215" s="35">
        <v>320</v>
      </c>
      <c r="D215" s="36">
        <v>78</v>
      </c>
      <c r="E215" s="36"/>
      <c r="F215" s="36"/>
      <c r="G215" s="36"/>
      <c r="H215" s="36">
        <v>0</v>
      </c>
      <c r="I215" s="36"/>
      <c r="J215" s="88">
        <f t="shared" si="66"/>
        <v>0</v>
      </c>
      <c r="K215" s="88">
        <f t="shared" si="62"/>
        <v>0</v>
      </c>
      <c r="L215" s="36"/>
      <c r="M215" s="36">
        <v>0</v>
      </c>
      <c r="N215" s="36">
        <v>0</v>
      </c>
      <c r="O215" s="36"/>
      <c r="P215" s="36"/>
      <c r="Q215" s="36"/>
      <c r="R215" s="36">
        <f t="shared" si="65"/>
        <v>320</v>
      </c>
      <c r="S215" s="36">
        <f t="shared" si="74"/>
        <v>0</v>
      </c>
      <c r="T215" s="36">
        <f t="shared" si="73"/>
        <v>0</v>
      </c>
      <c r="U215" s="31"/>
      <c r="V215" s="32"/>
      <c r="W215" s="33"/>
      <c r="X215" s="33"/>
    </row>
    <row r="216" spans="1:24" s="34" customFormat="1" ht="54" customHeight="1">
      <c r="A216" s="164" t="s">
        <v>128</v>
      </c>
      <c r="B216" s="35" t="s">
        <v>129</v>
      </c>
      <c r="C216" s="160">
        <v>3591.8</v>
      </c>
      <c r="D216" s="36">
        <v>824.6</v>
      </c>
      <c r="E216" s="36"/>
      <c r="F216" s="36"/>
      <c r="G216" s="36"/>
      <c r="H216" s="36">
        <v>735.8</v>
      </c>
      <c r="I216" s="36"/>
      <c r="J216" s="88">
        <f t="shared" si="66"/>
        <v>89.23114237205917</v>
      </c>
      <c r="K216" s="88">
        <f t="shared" si="62"/>
        <v>20.485550420402024</v>
      </c>
      <c r="L216" s="36"/>
      <c r="M216" s="36">
        <v>0</v>
      </c>
      <c r="N216" s="36">
        <v>0</v>
      </c>
      <c r="O216" s="36"/>
      <c r="P216" s="36"/>
      <c r="Q216" s="36"/>
      <c r="R216" s="36">
        <f t="shared" si="65"/>
        <v>3591.8</v>
      </c>
      <c r="S216" s="36">
        <f t="shared" si="74"/>
        <v>735.8</v>
      </c>
      <c r="T216" s="36">
        <f t="shared" si="73"/>
        <v>20.485550420402024</v>
      </c>
      <c r="U216" s="31"/>
      <c r="V216" s="32"/>
      <c r="W216" s="33"/>
      <c r="X216" s="33"/>
    </row>
    <row r="217" spans="1:24" s="34" customFormat="1" ht="30" customHeight="1">
      <c r="A217" s="164" t="s">
        <v>130</v>
      </c>
      <c r="B217" s="35" t="s">
        <v>131</v>
      </c>
      <c r="C217" s="160">
        <v>26572.5</v>
      </c>
      <c r="D217" s="36">
        <v>6427.5</v>
      </c>
      <c r="E217" s="36"/>
      <c r="F217" s="36"/>
      <c r="G217" s="36"/>
      <c r="H217" s="36">
        <v>5664.2</v>
      </c>
      <c r="I217" s="36"/>
      <c r="J217" s="88">
        <f t="shared" si="66"/>
        <v>88.12446518864256</v>
      </c>
      <c r="K217" s="88">
        <f t="shared" si="62"/>
        <v>21.316022203405776</v>
      </c>
      <c r="L217" s="36"/>
      <c r="M217" s="36">
        <v>0</v>
      </c>
      <c r="N217" s="36">
        <v>0</v>
      </c>
      <c r="O217" s="36"/>
      <c r="P217" s="36"/>
      <c r="Q217" s="36"/>
      <c r="R217" s="36">
        <f t="shared" si="65"/>
        <v>26572.5</v>
      </c>
      <c r="S217" s="36">
        <f t="shared" si="74"/>
        <v>5664.2</v>
      </c>
      <c r="T217" s="36">
        <f t="shared" si="73"/>
        <v>21.316022203405776</v>
      </c>
      <c r="U217" s="31"/>
      <c r="V217" s="32"/>
      <c r="W217" s="33"/>
      <c r="X217" s="33"/>
    </row>
    <row r="218" spans="1:24" s="34" customFormat="1" ht="29.25" customHeight="1">
      <c r="A218" s="129" t="s">
        <v>132</v>
      </c>
      <c r="B218" s="130" t="s">
        <v>133</v>
      </c>
      <c r="C218" s="89">
        <f aca="true" t="shared" si="75" ref="C218:H218">SUM(C219:C224)</f>
        <v>52350.799999999996</v>
      </c>
      <c r="D218" s="89">
        <f t="shared" si="75"/>
        <v>12711.599999999999</v>
      </c>
      <c r="E218" s="130">
        <f t="shared" si="75"/>
        <v>0</v>
      </c>
      <c r="F218" s="130">
        <f t="shared" si="75"/>
        <v>0</v>
      </c>
      <c r="G218" s="130">
        <f t="shared" si="75"/>
        <v>0</v>
      </c>
      <c r="H218" s="89">
        <f t="shared" si="75"/>
        <v>10510</v>
      </c>
      <c r="I218" s="30" t="e">
        <f>I219+I220+I221+I223+I224+#REF!</f>
        <v>#REF!</v>
      </c>
      <c r="J218" s="89">
        <f t="shared" si="66"/>
        <v>82.68038641870419</v>
      </c>
      <c r="K218" s="89">
        <f t="shared" si="62"/>
        <v>20.076101988890333</v>
      </c>
      <c r="L218" s="30" t="e">
        <f>L219+L220+L221+L223+L224+#REF!</f>
        <v>#REF!</v>
      </c>
      <c r="M218" s="30">
        <f>SUM(M219:M224)</f>
        <v>278.2</v>
      </c>
      <c r="N218" s="30">
        <f>SUM(N219:N224)</f>
        <v>140.70000000000002</v>
      </c>
      <c r="O218" s="30" t="e">
        <f>O219+O220+O221+O223+O224+#REF!</f>
        <v>#REF!</v>
      </c>
      <c r="P218" s="30" t="e">
        <f>P219+P220+P221+P223+P224+#REF!</f>
        <v>#REF!</v>
      </c>
      <c r="Q218" s="30">
        <f aca="true" t="shared" si="76" ref="Q218:Q225">N218/M218*100</f>
        <v>50.57512580877068</v>
      </c>
      <c r="R218" s="30">
        <f>SUM(R219:R224)</f>
        <v>52629</v>
      </c>
      <c r="S218" s="30">
        <f>SUM(S219:S224)</f>
        <v>10650.699999999999</v>
      </c>
      <c r="T218" s="30">
        <f t="shared" si="73"/>
        <v>20.23732162875981</v>
      </c>
      <c r="U218" s="31"/>
      <c r="V218" s="32"/>
      <c r="W218" s="33"/>
      <c r="X218" s="33"/>
    </row>
    <row r="219" spans="1:24" s="34" customFormat="1" ht="27" customHeight="1">
      <c r="A219" s="164" t="s">
        <v>134</v>
      </c>
      <c r="B219" s="35" t="s">
        <v>135</v>
      </c>
      <c r="C219" s="160">
        <v>33200</v>
      </c>
      <c r="D219" s="36">
        <v>8207.6</v>
      </c>
      <c r="E219" s="36"/>
      <c r="F219" s="36"/>
      <c r="G219" s="36"/>
      <c r="H219" s="36">
        <v>6968.5</v>
      </c>
      <c r="I219" s="36"/>
      <c r="J219" s="88">
        <f t="shared" si="66"/>
        <v>84.90301671621424</v>
      </c>
      <c r="K219" s="88">
        <f t="shared" si="62"/>
        <v>20.9894578313253</v>
      </c>
      <c r="L219" s="36"/>
      <c r="M219" s="36">
        <v>0</v>
      </c>
      <c r="N219" s="36">
        <v>0</v>
      </c>
      <c r="O219" s="36"/>
      <c r="P219" s="36"/>
      <c r="Q219" s="88"/>
      <c r="R219" s="36">
        <f t="shared" si="65"/>
        <v>33200</v>
      </c>
      <c r="S219" s="36">
        <f t="shared" si="74"/>
        <v>6968.5</v>
      </c>
      <c r="T219" s="36">
        <f t="shared" si="73"/>
        <v>20.9894578313253</v>
      </c>
      <c r="U219" s="31"/>
      <c r="V219" s="32"/>
      <c r="W219" s="33"/>
      <c r="X219" s="33"/>
    </row>
    <row r="220" spans="1:24" s="34" customFormat="1" ht="37.5" customHeight="1">
      <c r="A220" s="164" t="s">
        <v>231</v>
      </c>
      <c r="B220" s="35" t="s">
        <v>136</v>
      </c>
      <c r="C220" s="160">
        <v>8128.6</v>
      </c>
      <c r="D220" s="36">
        <v>2299.2</v>
      </c>
      <c r="E220" s="36"/>
      <c r="F220" s="36"/>
      <c r="G220" s="36"/>
      <c r="H220" s="36">
        <v>1766.9</v>
      </c>
      <c r="I220" s="36"/>
      <c r="J220" s="88">
        <f t="shared" si="66"/>
        <v>76.84846903270703</v>
      </c>
      <c r="K220" s="88">
        <f t="shared" si="62"/>
        <v>21.736830450508084</v>
      </c>
      <c r="L220" s="36"/>
      <c r="M220" s="36">
        <v>117.4</v>
      </c>
      <c r="N220" s="36">
        <v>109.3</v>
      </c>
      <c r="O220" s="36"/>
      <c r="P220" s="36"/>
      <c r="Q220" s="36">
        <f t="shared" si="76"/>
        <v>93.10051107325383</v>
      </c>
      <c r="R220" s="36">
        <f t="shared" si="65"/>
        <v>8246</v>
      </c>
      <c r="S220" s="36">
        <f t="shared" si="74"/>
        <v>1876.2</v>
      </c>
      <c r="T220" s="36">
        <f t="shared" si="73"/>
        <v>22.75284986660199</v>
      </c>
      <c r="U220" s="31"/>
      <c r="V220" s="32"/>
      <c r="W220" s="33"/>
      <c r="X220" s="33"/>
    </row>
    <row r="221" spans="1:24" s="34" customFormat="1" ht="31.5" customHeight="1">
      <c r="A221" s="164" t="s">
        <v>232</v>
      </c>
      <c r="B221" s="35" t="s">
        <v>137</v>
      </c>
      <c r="C221" s="160">
        <v>4434.5</v>
      </c>
      <c r="D221" s="36">
        <v>1028.1</v>
      </c>
      <c r="E221" s="36"/>
      <c r="F221" s="36"/>
      <c r="G221" s="36"/>
      <c r="H221" s="36">
        <v>835.2</v>
      </c>
      <c r="I221" s="36"/>
      <c r="J221" s="88">
        <f t="shared" si="66"/>
        <v>81.23723373212724</v>
      </c>
      <c r="K221" s="88">
        <f t="shared" si="62"/>
        <v>18.834141391363175</v>
      </c>
      <c r="L221" s="36"/>
      <c r="M221" s="36">
        <v>85.1</v>
      </c>
      <c r="N221" s="36">
        <v>21.1</v>
      </c>
      <c r="O221" s="36"/>
      <c r="P221" s="36"/>
      <c r="Q221" s="36">
        <f t="shared" si="76"/>
        <v>24.794359576968276</v>
      </c>
      <c r="R221" s="36">
        <f t="shared" si="65"/>
        <v>4519.6</v>
      </c>
      <c r="S221" s="36">
        <f t="shared" si="74"/>
        <v>856.3000000000001</v>
      </c>
      <c r="T221" s="36">
        <f t="shared" si="73"/>
        <v>18.946366935127003</v>
      </c>
      <c r="U221" s="31"/>
      <c r="V221" s="32"/>
      <c r="W221" s="33"/>
      <c r="X221" s="33"/>
    </row>
    <row r="222" spans="1:24" s="34" customFormat="1" ht="46.5" customHeight="1">
      <c r="A222" s="164" t="s">
        <v>327</v>
      </c>
      <c r="B222" s="128">
        <v>4060</v>
      </c>
      <c r="C222" s="160">
        <v>980.7</v>
      </c>
      <c r="D222" s="36">
        <v>272.3</v>
      </c>
      <c r="E222" s="36"/>
      <c r="F222" s="36"/>
      <c r="G222" s="36"/>
      <c r="H222" s="36">
        <v>246</v>
      </c>
      <c r="I222" s="36"/>
      <c r="J222" s="88">
        <f t="shared" si="66"/>
        <v>90.34153507161218</v>
      </c>
      <c r="K222" s="88">
        <f t="shared" si="62"/>
        <v>25.084123585194245</v>
      </c>
      <c r="L222" s="36"/>
      <c r="M222" s="36">
        <v>75.7</v>
      </c>
      <c r="N222" s="36">
        <v>10.3</v>
      </c>
      <c r="O222" s="36"/>
      <c r="P222" s="36"/>
      <c r="Q222" s="36">
        <f t="shared" si="76"/>
        <v>13.606340819022458</v>
      </c>
      <c r="R222" s="36">
        <f t="shared" si="65"/>
        <v>1056.4</v>
      </c>
      <c r="S222" s="36">
        <f t="shared" si="74"/>
        <v>256.3</v>
      </c>
      <c r="T222" s="36">
        <f t="shared" si="73"/>
        <v>24.261643316925404</v>
      </c>
      <c r="U222" s="31"/>
      <c r="V222" s="32"/>
      <c r="W222" s="33"/>
      <c r="X222" s="33"/>
    </row>
    <row r="223" spans="1:24" s="34" customFormat="1" ht="33.75" customHeight="1">
      <c r="A223" s="164" t="s">
        <v>138</v>
      </c>
      <c r="B223" s="35" t="s">
        <v>139</v>
      </c>
      <c r="C223" s="160">
        <v>2835</v>
      </c>
      <c r="D223" s="36">
        <v>714</v>
      </c>
      <c r="E223" s="36"/>
      <c r="F223" s="36"/>
      <c r="G223" s="36"/>
      <c r="H223" s="36">
        <v>629.1</v>
      </c>
      <c r="I223" s="36"/>
      <c r="J223" s="88">
        <f t="shared" si="66"/>
        <v>88.10924369747899</v>
      </c>
      <c r="K223" s="88">
        <f t="shared" si="62"/>
        <v>22.19047619047619</v>
      </c>
      <c r="L223" s="36"/>
      <c r="M223" s="36">
        <v>0</v>
      </c>
      <c r="N223" s="36">
        <v>0</v>
      </c>
      <c r="O223" s="36"/>
      <c r="P223" s="36"/>
      <c r="Q223" s="36"/>
      <c r="R223" s="36">
        <f t="shared" si="65"/>
        <v>2835</v>
      </c>
      <c r="S223" s="36">
        <f t="shared" si="74"/>
        <v>629.1</v>
      </c>
      <c r="T223" s="36">
        <f t="shared" si="73"/>
        <v>22.19047619047619</v>
      </c>
      <c r="U223" s="31"/>
      <c r="V223" s="32"/>
      <c r="W223" s="33"/>
      <c r="X223" s="33"/>
    </row>
    <row r="224" spans="1:24" s="34" customFormat="1" ht="25.5" customHeight="1">
      <c r="A224" s="164" t="s">
        <v>140</v>
      </c>
      <c r="B224" s="35" t="s">
        <v>141</v>
      </c>
      <c r="C224" s="160">
        <v>2772</v>
      </c>
      <c r="D224" s="36">
        <v>190.4</v>
      </c>
      <c r="E224" s="36"/>
      <c r="F224" s="36"/>
      <c r="G224" s="36"/>
      <c r="H224" s="36">
        <v>64.3</v>
      </c>
      <c r="I224" s="36"/>
      <c r="J224" s="88">
        <f t="shared" si="66"/>
        <v>33.77100840336134</v>
      </c>
      <c r="K224" s="88">
        <f t="shared" si="62"/>
        <v>2.3196248196248193</v>
      </c>
      <c r="L224" s="36"/>
      <c r="M224" s="36">
        <v>0</v>
      </c>
      <c r="N224" s="36">
        <v>0</v>
      </c>
      <c r="O224" s="36"/>
      <c r="P224" s="36"/>
      <c r="Q224" s="36"/>
      <c r="R224" s="36">
        <f t="shared" si="65"/>
        <v>2772</v>
      </c>
      <c r="S224" s="36">
        <f t="shared" si="74"/>
        <v>64.3</v>
      </c>
      <c r="T224" s="36">
        <f t="shared" si="73"/>
        <v>2.3196248196248193</v>
      </c>
      <c r="U224" s="31"/>
      <c r="V224" s="32"/>
      <c r="W224" s="33"/>
      <c r="X224" s="33"/>
    </row>
    <row r="225" spans="1:24" s="34" customFormat="1" ht="26.25" customHeight="1">
      <c r="A225" s="117" t="s">
        <v>330</v>
      </c>
      <c r="B225" s="120" t="s">
        <v>142</v>
      </c>
      <c r="C225" s="30">
        <f aca="true" t="shared" si="77" ref="C225:H225">SUM(C226:C234)</f>
        <v>46982.600000000006</v>
      </c>
      <c r="D225" s="30">
        <f t="shared" si="77"/>
        <v>13127.699999999999</v>
      </c>
      <c r="E225" s="30">
        <f t="shared" si="77"/>
        <v>0</v>
      </c>
      <c r="F225" s="30">
        <f t="shared" si="77"/>
        <v>0</v>
      </c>
      <c r="G225" s="30">
        <f t="shared" si="77"/>
        <v>0</v>
      </c>
      <c r="H225" s="30">
        <f t="shared" si="77"/>
        <v>12413.9</v>
      </c>
      <c r="I225" s="30" t="e">
        <f>#REF!+#REF!+I226+I227+I228+I229+I230+#REF!+I233+I234</f>
        <v>#REF!</v>
      </c>
      <c r="J225" s="89">
        <f t="shared" si="66"/>
        <v>94.56264235166861</v>
      </c>
      <c r="K225" s="89">
        <f t="shared" si="62"/>
        <v>26.42233507724136</v>
      </c>
      <c r="L225" s="30" t="e">
        <f>#REF!+#REF!+L226+L227+L228+L229+L230+#REF!+L233+L234</f>
        <v>#REF!</v>
      </c>
      <c r="M225" s="30">
        <f>SUM(M226:M234)</f>
        <v>1970</v>
      </c>
      <c r="N225" s="30">
        <f>SUM(N226:N234)</f>
        <v>268.7</v>
      </c>
      <c r="O225" s="30" t="e">
        <f>#REF!+#REF!+O226+O227+O228+O229+O230+#REF!+O233+O234</f>
        <v>#REF!</v>
      </c>
      <c r="P225" s="30" t="e">
        <f>#REF!+#REF!+P226+P227+P228+P229+P230+#REF!+P233+P234</f>
        <v>#REF!</v>
      </c>
      <c r="Q225" s="30">
        <f t="shared" si="76"/>
        <v>13.639593908629442</v>
      </c>
      <c r="R225" s="30">
        <f>SUM(R226:R234)</f>
        <v>48952.600000000006</v>
      </c>
      <c r="S225" s="30">
        <f>SUM(S226:S234)</f>
        <v>12682.6</v>
      </c>
      <c r="T225" s="30">
        <f t="shared" si="73"/>
        <v>25.907919089078003</v>
      </c>
      <c r="U225" s="31"/>
      <c r="V225" s="32"/>
      <c r="W225" s="33"/>
      <c r="X225" s="33"/>
    </row>
    <row r="226" spans="1:24" s="34" customFormat="1" ht="51" customHeight="1">
      <c r="A226" s="121" t="s">
        <v>221</v>
      </c>
      <c r="B226" s="122" t="s">
        <v>143</v>
      </c>
      <c r="C226" s="122">
        <v>685</v>
      </c>
      <c r="D226" s="36">
        <v>166.9</v>
      </c>
      <c r="E226" s="36"/>
      <c r="F226" s="36"/>
      <c r="G226" s="36"/>
      <c r="H226" s="36">
        <v>156.1</v>
      </c>
      <c r="I226" s="36"/>
      <c r="J226" s="88">
        <f t="shared" si="66"/>
        <v>93.52905931695625</v>
      </c>
      <c r="K226" s="88">
        <f t="shared" si="62"/>
        <v>22.78832116788321</v>
      </c>
      <c r="L226" s="36"/>
      <c r="M226" s="36">
        <v>0</v>
      </c>
      <c r="N226" s="36">
        <v>0</v>
      </c>
      <c r="O226" s="36"/>
      <c r="P226" s="36"/>
      <c r="Q226" s="88"/>
      <c r="R226" s="36">
        <f t="shared" si="65"/>
        <v>685</v>
      </c>
      <c r="S226" s="36">
        <f t="shared" si="74"/>
        <v>156.1</v>
      </c>
      <c r="T226" s="36">
        <f t="shared" si="73"/>
        <v>22.78832116788321</v>
      </c>
      <c r="U226" s="31"/>
      <c r="V226" s="32"/>
      <c r="W226" s="33"/>
      <c r="X226" s="33"/>
    </row>
    <row r="227" spans="1:24" s="34" customFormat="1" ht="49.5" customHeight="1">
      <c r="A227" s="121" t="s">
        <v>144</v>
      </c>
      <c r="B227" s="122" t="s">
        <v>145</v>
      </c>
      <c r="C227" s="122">
        <v>59.4</v>
      </c>
      <c r="D227" s="36">
        <v>13.7</v>
      </c>
      <c r="E227" s="36"/>
      <c r="F227" s="36"/>
      <c r="G227" s="36"/>
      <c r="H227" s="36">
        <v>0</v>
      </c>
      <c r="I227" s="36"/>
      <c r="J227" s="88">
        <f t="shared" si="66"/>
        <v>0</v>
      </c>
      <c r="K227" s="88">
        <f t="shared" si="62"/>
        <v>0</v>
      </c>
      <c r="L227" s="36"/>
      <c r="M227" s="36">
        <v>0</v>
      </c>
      <c r="N227" s="36">
        <v>0</v>
      </c>
      <c r="O227" s="36"/>
      <c r="P227" s="36"/>
      <c r="Q227" s="88"/>
      <c r="R227" s="36">
        <f t="shared" si="65"/>
        <v>59.4</v>
      </c>
      <c r="S227" s="36">
        <f t="shared" si="74"/>
        <v>0</v>
      </c>
      <c r="T227" s="36">
        <f t="shared" si="73"/>
        <v>0</v>
      </c>
      <c r="U227" s="31"/>
      <c r="V227" s="32"/>
      <c r="W227" s="33"/>
      <c r="X227" s="33"/>
    </row>
    <row r="228" spans="1:24" s="34" customFormat="1" ht="48" customHeight="1">
      <c r="A228" s="121" t="s">
        <v>146</v>
      </c>
      <c r="B228" s="122" t="s">
        <v>147</v>
      </c>
      <c r="C228" s="123">
        <v>29041.9</v>
      </c>
      <c r="D228" s="36">
        <v>7715.7</v>
      </c>
      <c r="E228" s="36"/>
      <c r="F228" s="36"/>
      <c r="G228" s="36"/>
      <c r="H228" s="36">
        <v>7475.7</v>
      </c>
      <c r="I228" s="36"/>
      <c r="J228" s="88">
        <f t="shared" si="66"/>
        <v>96.88945915471052</v>
      </c>
      <c r="K228" s="88">
        <f t="shared" si="62"/>
        <v>25.741084433181022</v>
      </c>
      <c r="L228" s="36"/>
      <c r="M228" s="36">
        <v>1105</v>
      </c>
      <c r="N228" s="36">
        <v>0</v>
      </c>
      <c r="O228" s="36"/>
      <c r="P228" s="36"/>
      <c r="Q228" s="88">
        <f aca="true" t="shared" si="78" ref="Q228:Q234">N228/M228*100</f>
        <v>0</v>
      </c>
      <c r="R228" s="36">
        <f t="shared" si="65"/>
        <v>30146.9</v>
      </c>
      <c r="S228" s="36">
        <f t="shared" si="74"/>
        <v>7475.7</v>
      </c>
      <c r="T228" s="36">
        <f t="shared" si="73"/>
        <v>24.79757454331954</v>
      </c>
      <c r="U228" s="31"/>
      <c r="V228" s="32"/>
      <c r="W228" s="33"/>
      <c r="X228" s="33"/>
    </row>
    <row r="229" spans="1:24" s="34" customFormat="1" ht="50.25" customHeight="1">
      <c r="A229" s="121" t="s">
        <v>148</v>
      </c>
      <c r="B229" s="122" t="s">
        <v>149</v>
      </c>
      <c r="C229" s="123">
        <v>4734</v>
      </c>
      <c r="D229" s="36">
        <v>1124.5</v>
      </c>
      <c r="E229" s="36"/>
      <c r="F229" s="36"/>
      <c r="G229" s="36"/>
      <c r="H229" s="36">
        <v>991.2</v>
      </c>
      <c r="I229" s="36"/>
      <c r="J229" s="88">
        <f t="shared" si="66"/>
        <v>88.14584259670966</v>
      </c>
      <c r="K229" s="88">
        <f t="shared" si="62"/>
        <v>20.93789607097592</v>
      </c>
      <c r="L229" s="36"/>
      <c r="M229" s="36">
        <v>0</v>
      </c>
      <c r="N229" s="36">
        <v>0</v>
      </c>
      <c r="O229" s="36"/>
      <c r="P229" s="36"/>
      <c r="Q229" s="88"/>
      <c r="R229" s="36">
        <f t="shared" si="65"/>
        <v>4734</v>
      </c>
      <c r="S229" s="36">
        <f t="shared" si="74"/>
        <v>991.2</v>
      </c>
      <c r="T229" s="36">
        <f t="shared" si="73"/>
        <v>20.93789607097592</v>
      </c>
      <c r="U229" s="31"/>
      <c r="V229" s="32"/>
      <c r="W229" s="33"/>
      <c r="X229" s="33"/>
    </row>
    <row r="230" spans="1:24" s="34" customFormat="1" ht="26.25">
      <c r="A230" s="121" t="s">
        <v>220</v>
      </c>
      <c r="B230" s="122" t="s">
        <v>150</v>
      </c>
      <c r="C230" s="123">
        <v>8200</v>
      </c>
      <c r="D230" s="36">
        <v>3197.3</v>
      </c>
      <c r="E230" s="36"/>
      <c r="F230" s="36"/>
      <c r="G230" s="36"/>
      <c r="H230" s="36">
        <v>2957.3</v>
      </c>
      <c r="I230" s="36"/>
      <c r="J230" s="88">
        <f t="shared" si="66"/>
        <v>92.49366653113564</v>
      </c>
      <c r="K230" s="88">
        <f t="shared" si="62"/>
        <v>36.06463414634147</v>
      </c>
      <c r="L230" s="36"/>
      <c r="M230" s="36">
        <v>0</v>
      </c>
      <c r="N230" s="36">
        <v>0</v>
      </c>
      <c r="O230" s="36"/>
      <c r="P230" s="36"/>
      <c r="Q230" s="88"/>
      <c r="R230" s="36">
        <f t="shared" si="65"/>
        <v>8200</v>
      </c>
      <c r="S230" s="36">
        <f t="shared" si="74"/>
        <v>2957.3</v>
      </c>
      <c r="T230" s="36">
        <f t="shared" si="73"/>
        <v>36.06463414634147</v>
      </c>
      <c r="U230" s="31"/>
      <c r="V230" s="32"/>
      <c r="W230" s="33"/>
      <c r="X230" s="33"/>
    </row>
    <row r="231" spans="1:24" s="34" customFormat="1" ht="78" customHeight="1" hidden="1">
      <c r="A231" s="121" t="s">
        <v>219</v>
      </c>
      <c r="B231" s="124">
        <v>5043</v>
      </c>
      <c r="C231" s="123"/>
      <c r="D231" s="36">
        <v>0</v>
      </c>
      <c r="E231" s="36"/>
      <c r="F231" s="36"/>
      <c r="G231" s="36"/>
      <c r="H231" s="36">
        <v>0</v>
      </c>
      <c r="I231" s="36"/>
      <c r="J231" s="88" t="e">
        <f t="shared" si="66"/>
        <v>#DIV/0!</v>
      </c>
      <c r="K231" s="88" t="e">
        <f t="shared" si="62"/>
        <v>#DIV/0!</v>
      </c>
      <c r="L231" s="36"/>
      <c r="M231" s="36">
        <v>0</v>
      </c>
      <c r="N231" s="36">
        <v>0</v>
      </c>
      <c r="O231" s="36"/>
      <c r="P231" s="36"/>
      <c r="Q231" s="88" t="e">
        <f t="shared" si="78"/>
        <v>#DIV/0!</v>
      </c>
      <c r="R231" s="36">
        <f t="shared" si="65"/>
        <v>0</v>
      </c>
      <c r="S231" s="36">
        <f t="shared" si="74"/>
        <v>0</v>
      </c>
      <c r="T231" s="36" t="e">
        <f t="shared" si="73"/>
        <v>#DIV/0!</v>
      </c>
      <c r="U231" s="31"/>
      <c r="V231" s="32"/>
      <c r="W231" s="33"/>
      <c r="X231" s="33"/>
    </row>
    <row r="232" spans="1:24" s="34" customFormat="1" ht="43.5" customHeight="1">
      <c r="A232" s="121" t="s">
        <v>328</v>
      </c>
      <c r="B232" s="124">
        <v>5045</v>
      </c>
      <c r="C232" s="123">
        <v>0</v>
      </c>
      <c r="D232" s="36">
        <v>0</v>
      </c>
      <c r="E232" s="36">
        <v>0</v>
      </c>
      <c r="F232" s="36">
        <v>0</v>
      </c>
      <c r="G232" s="36">
        <v>0</v>
      </c>
      <c r="H232" s="36">
        <v>0</v>
      </c>
      <c r="I232" s="36">
        <v>0</v>
      </c>
      <c r="J232" s="88"/>
      <c r="K232" s="88"/>
      <c r="L232" s="36"/>
      <c r="M232" s="36">
        <v>470</v>
      </c>
      <c r="N232" s="36">
        <v>0</v>
      </c>
      <c r="O232" s="36"/>
      <c r="P232" s="36"/>
      <c r="Q232" s="88">
        <f t="shared" si="78"/>
        <v>0</v>
      </c>
      <c r="R232" s="36">
        <f t="shared" si="65"/>
        <v>470</v>
      </c>
      <c r="S232" s="36">
        <f t="shared" si="74"/>
        <v>0</v>
      </c>
      <c r="T232" s="36">
        <f t="shared" si="73"/>
        <v>0</v>
      </c>
      <c r="U232" s="31"/>
      <c r="V232" s="32"/>
      <c r="W232" s="33"/>
      <c r="X232" s="33"/>
    </row>
    <row r="233" spans="1:24" s="34" customFormat="1" ht="46.5">
      <c r="A233" s="121" t="s">
        <v>329</v>
      </c>
      <c r="B233" s="122" t="s">
        <v>151</v>
      </c>
      <c r="C233" s="123">
        <v>2421.3</v>
      </c>
      <c r="D233" s="36">
        <v>425.7</v>
      </c>
      <c r="E233" s="36"/>
      <c r="F233" s="36"/>
      <c r="G233" s="36"/>
      <c r="H233" s="36">
        <v>354.7</v>
      </c>
      <c r="I233" s="36"/>
      <c r="J233" s="88">
        <f t="shared" si="66"/>
        <v>83.32158797275076</v>
      </c>
      <c r="K233" s="88">
        <f t="shared" si="62"/>
        <v>14.649155412381775</v>
      </c>
      <c r="L233" s="36"/>
      <c r="M233" s="36">
        <v>0</v>
      </c>
      <c r="N233" s="36">
        <v>0</v>
      </c>
      <c r="O233" s="36"/>
      <c r="P233" s="36"/>
      <c r="Q233" s="88"/>
      <c r="R233" s="36">
        <f t="shared" si="65"/>
        <v>2421.3</v>
      </c>
      <c r="S233" s="36">
        <f t="shared" si="74"/>
        <v>354.7</v>
      </c>
      <c r="T233" s="36">
        <f t="shared" si="73"/>
        <v>14.649155412381775</v>
      </c>
      <c r="U233" s="31"/>
      <c r="V233" s="32"/>
      <c r="W233" s="33"/>
      <c r="X233" s="33"/>
    </row>
    <row r="234" spans="1:24" s="34" customFormat="1" ht="48" customHeight="1">
      <c r="A234" s="121" t="s">
        <v>222</v>
      </c>
      <c r="B234" s="122" t="s">
        <v>152</v>
      </c>
      <c r="C234" s="123">
        <v>1841</v>
      </c>
      <c r="D234" s="36">
        <v>483.9</v>
      </c>
      <c r="E234" s="36"/>
      <c r="F234" s="36"/>
      <c r="G234" s="36"/>
      <c r="H234" s="36">
        <v>478.9</v>
      </c>
      <c r="I234" s="36"/>
      <c r="J234" s="88">
        <f t="shared" si="66"/>
        <v>98.96672866294689</v>
      </c>
      <c r="K234" s="88">
        <f t="shared" si="62"/>
        <v>26.013036393264528</v>
      </c>
      <c r="L234" s="36"/>
      <c r="M234" s="36">
        <v>395</v>
      </c>
      <c r="N234" s="36">
        <v>268.7</v>
      </c>
      <c r="O234" s="36"/>
      <c r="P234" s="36"/>
      <c r="Q234" s="88">
        <f t="shared" si="78"/>
        <v>68.0253164556962</v>
      </c>
      <c r="R234" s="36">
        <f t="shared" si="65"/>
        <v>2236</v>
      </c>
      <c r="S234" s="36">
        <f t="shared" si="74"/>
        <v>747.5999999999999</v>
      </c>
      <c r="T234" s="36">
        <f t="shared" si="73"/>
        <v>33.43470483005366</v>
      </c>
      <c r="U234" s="31"/>
      <c r="V234" s="32"/>
      <c r="W234" s="33"/>
      <c r="X234" s="33"/>
    </row>
    <row r="235" spans="1:24" s="34" customFormat="1" ht="39.75" customHeight="1">
      <c r="A235" s="117" t="s">
        <v>153</v>
      </c>
      <c r="B235" s="131"/>
      <c r="C235" s="30">
        <f aca="true" t="shared" si="79" ref="C235:I235">C172+C188+C197+C218+C225</f>
        <v>1393439.4000000004</v>
      </c>
      <c r="D235" s="30">
        <f t="shared" si="79"/>
        <v>370763</v>
      </c>
      <c r="E235" s="30">
        <f t="shared" si="79"/>
        <v>0</v>
      </c>
      <c r="F235" s="30">
        <f t="shared" si="79"/>
        <v>0</v>
      </c>
      <c r="G235" s="30">
        <f t="shared" si="79"/>
        <v>0</v>
      </c>
      <c r="H235" s="30">
        <f t="shared" si="79"/>
        <v>338499</v>
      </c>
      <c r="I235" s="30" t="e">
        <f t="shared" si="79"/>
        <v>#REF!</v>
      </c>
      <c r="J235" s="89">
        <f t="shared" si="66"/>
        <v>91.29794504845414</v>
      </c>
      <c r="K235" s="89">
        <f t="shared" si="62"/>
        <v>24.292337363217943</v>
      </c>
      <c r="L235" s="30" t="e">
        <f>L172+L188+L197+L218+L225</f>
        <v>#REF!</v>
      </c>
      <c r="M235" s="30">
        <f>M172+M188+M197+M218+M225</f>
        <v>71937.6</v>
      </c>
      <c r="N235" s="30">
        <f>N172+N188+N197+N218+N225</f>
        <v>17185.4</v>
      </c>
      <c r="O235" s="30"/>
      <c r="P235" s="30"/>
      <c r="Q235" s="30">
        <f aca="true" t="shared" si="80" ref="Q235:Q284">N235/M235*100</f>
        <v>23.889315184270814</v>
      </c>
      <c r="R235" s="30">
        <f>R172+R188+R197+R218+R225</f>
        <v>1465377.0000000002</v>
      </c>
      <c r="S235" s="30">
        <f>S172+S188+S197+S218+S225</f>
        <v>355684.4</v>
      </c>
      <c r="T235" s="30">
        <f t="shared" si="73"/>
        <v>24.27255238754259</v>
      </c>
      <c r="U235" s="31"/>
      <c r="V235" s="31"/>
      <c r="W235" s="33"/>
      <c r="X235" s="33"/>
    </row>
    <row r="236" spans="1:24" s="34" customFormat="1" ht="25.5" customHeight="1">
      <c r="A236" s="117" t="s">
        <v>331</v>
      </c>
      <c r="B236" s="120" t="s">
        <v>154</v>
      </c>
      <c r="C236" s="30">
        <f aca="true" t="shared" si="81" ref="C236:H236">SUM(C237:C243)</f>
        <v>279878</v>
      </c>
      <c r="D236" s="30">
        <f t="shared" si="81"/>
        <v>61837.5</v>
      </c>
      <c r="E236" s="30">
        <f t="shared" si="81"/>
        <v>0</v>
      </c>
      <c r="F236" s="30">
        <f t="shared" si="81"/>
        <v>0</v>
      </c>
      <c r="G236" s="30">
        <f t="shared" si="81"/>
        <v>0</v>
      </c>
      <c r="H236" s="30">
        <f t="shared" si="81"/>
        <v>57940.1</v>
      </c>
      <c r="I236" s="30" t="e">
        <f>#REF!+#REF!+#REF!+#REF!+I237+I238+I239+I240+I242+I243</f>
        <v>#REF!</v>
      </c>
      <c r="J236" s="89">
        <f t="shared" si="66"/>
        <v>93.6973519304629</v>
      </c>
      <c r="K236" s="89">
        <f aca="true" t="shared" si="82" ref="K236:K284">H236/C236*100</f>
        <v>20.701912976368277</v>
      </c>
      <c r="L236" s="30" t="e">
        <f>#REF!+#REF!+#REF!+#REF!+L237+L238+L239+L240+L242+L243</f>
        <v>#REF!</v>
      </c>
      <c r="M236" s="30">
        <f>SUM(M237:M243)</f>
        <v>17853.2</v>
      </c>
      <c r="N236" s="30">
        <f>SUM(N237:N243)</f>
        <v>195</v>
      </c>
      <c r="O236" s="30"/>
      <c r="P236" s="30"/>
      <c r="Q236" s="30">
        <f t="shared" si="80"/>
        <v>1.0922411668496403</v>
      </c>
      <c r="R236" s="30">
        <f>SUM(R237:R243)</f>
        <v>297731.2</v>
      </c>
      <c r="S236" s="30">
        <f>SUM(S237:S243)</f>
        <v>58135.1</v>
      </c>
      <c r="T236" s="30">
        <f t="shared" si="73"/>
        <v>19.526035564965984</v>
      </c>
      <c r="U236" s="31"/>
      <c r="V236" s="32"/>
      <c r="W236" s="33"/>
      <c r="X236" s="33"/>
    </row>
    <row r="237" spans="1:24" s="34" customFormat="1" ht="39.75" customHeight="1">
      <c r="A237" s="121" t="s">
        <v>155</v>
      </c>
      <c r="B237" s="122" t="s">
        <v>156</v>
      </c>
      <c r="C237" s="123">
        <v>67558.3</v>
      </c>
      <c r="D237" s="36">
        <v>7953.6</v>
      </c>
      <c r="E237" s="36"/>
      <c r="F237" s="36"/>
      <c r="G237" s="36"/>
      <c r="H237" s="36">
        <v>7221.1</v>
      </c>
      <c r="I237" s="36"/>
      <c r="J237" s="88">
        <f t="shared" si="66"/>
        <v>90.79033393683363</v>
      </c>
      <c r="K237" s="88">
        <f t="shared" si="82"/>
        <v>10.688694061277443</v>
      </c>
      <c r="L237" s="36"/>
      <c r="M237" s="36">
        <v>3560</v>
      </c>
      <c r="N237" s="36">
        <v>195</v>
      </c>
      <c r="O237" s="36"/>
      <c r="P237" s="36"/>
      <c r="Q237" s="88">
        <f t="shared" si="80"/>
        <v>5.477528089887641</v>
      </c>
      <c r="R237" s="36">
        <f aca="true" t="shared" si="83" ref="R237:R243">M237+C237</f>
        <v>71118.3</v>
      </c>
      <c r="S237" s="36">
        <f aca="true" t="shared" si="84" ref="S237:S266">H237+N237</f>
        <v>7416.1</v>
      </c>
      <c r="T237" s="36">
        <f t="shared" si="73"/>
        <v>10.427836435910308</v>
      </c>
      <c r="U237" s="31"/>
      <c r="V237" s="32"/>
      <c r="W237" s="33"/>
      <c r="X237" s="33"/>
    </row>
    <row r="238" spans="1:24" s="34" customFormat="1" ht="48.75" customHeight="1">
      <c r="A238" s="121" t="s">
        <v>157</v>
      </c>
      <c r="B238" s="122" t="s">
        <v>158</v>
      </c>
      <c r="C238" s="123">
        <v>5000</v>
      </c>
      <c r="D238" s="36">
        <v>1005.3</v>
      </c>
      <c r="E238" s="36"/>
      <c r="F238" s="36"/>
      <c r="G238" s="36"/>
      <c r="H238" s="36">
        <v>745.7</v>
      </c>
      <c r="I238" s="36"/>
      <c r="J238" s="88">
        <f t="shared" si="66"/>
        <v>74.17686262807123</v>
      </c>
      <c r="K238" s="88">
        <f t="shared" si="82"/>
        <v>14.914000000000001</v>
      </c>
      <c r="L238" s="36"/>
      <c r="M238" s="36">
        <v>0</v>
      </c>
      <c r="N238" s="36">
        <v>0</v>
      </c>
      <c r="O238" s="36"/>
      <c r="P238" s="36"/>
      <c r="Q238" s="88"/>
      <c r="R238" s="36">
        <f t="shared" si="83"/>
        <v>5000</v>
      </c>
      <c r="S238" s="36">
        <f t="shared" si="84"/>
        <v>745.7</v>
      </c>
      <c r="T238" s="36">
        <f t="shared" si="73"/>
        <v>14.914000000000001</v>
      </c>
      <c r="U238" s="31"/>
      <c r="V238" s="32"/>
      <c r="W238" s="33"/>
      <c r="X238" s="33"/>
    </row>
    <row r="239" spans="1:24" s="34" customFormat="1" ht="36.75" customHeight="1">
      <c r="A239" s="121" t="s">
        <v>159</v>
      </c>
      <c r="B239" s="122" t="s">
        <v>160</v>
      </c>
      <c r="C239" s="123">
        <v>205413.9</v>
      </c>
      <c r="D239" s="36">
        <v>52341.1</v>
      </c>
      <c r="E239" s="36"/>
      <c r="F239" s="36"/>
      <c r="G239" s="36"/>
      <c r="H239" s="36">
        <v>49457.2</v>
      </c>
      <c r="I239" s="36"/>
      <c r="J239" s="88">
        <f t="shared" si="66"/>
        <v>94.49018075661382</v>
      </c>
      <c r="K239" s="88">
        <f t="shared" si="82"/>
        <v>24.076851663884476</v>
      </c>
      <c r="L239" s="36"/>
      <c r="M239" s="36">
        <v>13643.2</v>
      </c>
      <c r="N239" s="36">
        <v>0</v>
      </c>
      <c r="O239" s="36"/>
      <c r="P239" s="36"/>
      <c r="Q239" s="88">
        <f t="shared" si="80"/>
        <v>0</v>
      </c>
      <c r="R239" s="36">
        <f t="shared" si="83"/>
        <v>219057.1</v>
      </c>
      <c r="S239" s="36">
        <f t="shared" si="84"/>
        <v>49457.2</v>
      </c>
      <c r="T239" s="36">
        <f t="shared" si="73"/>
        <v>22.577309751658355</v>
      </c>
      <c r="U239" s="31"/>
      <c r="V239" s="32"/>
      <c r="W239" s="33"/>
      <c r="X239" s="33"/>
    </row>
    <row r="240" spans="1:24" s="34" customFormat="1" ht="38.25" customHeight="1">
      <c r="A240" s="121" t="s">
        <v>236</v>
      </c>
      <c r="B240" s="132" t="s">
        <v>161</v>
      </c>
      <c r="C240" s="36">
        <v>0</v>
      </c>
      <c r="D240" s="36">
        <v>0</v>
      </c>
      <c r="E240" s="36"/>
      <c r="F240" s="36"/>
      <c r="G240" s="36"/>
      <c r="H240" s="36">
        <v>0</v>
      </c>
      <c r="I240" s="36"/>
      <c r="J240" s="88"/>
      <c r="K240" s="88"/>
      <c r="L240" s="36"/>
      <c r="M240" s="36">
        <v>650</v>
      </c>
      <c r="N240" s="36">
        <v>0</v>
      </c>
      <c r="O240" s="36"/>
      <c r="P240" s="36"/>
      <c r="Q240" s="88">
        <f t="shared" si="80"/>
        <v>0</v>
      </c>
      <c r="R240" s="36">
        <f t="shared" si="83"/>
        <v>650</v>
      </c>
      <c r="S240" s="36">
        <f t="shared" si="84"/>
        <v>0</v>
      </c>
      <c r="T240" s="36">
        <f aca="true" t="shared" si="85" ref="T240:T284">S240/R240*100</f>
        <v>0</v>
      </c>
      <c r="U240" s="31"/>
      <c r="V240" s="32"/>
      <c r="W240" s="33"/>
      <c r="X240" s="33"/>
    </row>
    <row r="241" spans="1:24" s="34" customFormat="1" ht="84" customHeight="1" hidden="1">
      <c r="A241" s="133" t="s">
        <v>250</v>
      </c>
      <c r="B241" s="124">
        <v>6083</v>
      </c>
      <c r="C241" s="123"/>
      <c r="D241" s="36">
        <v>0</v>
      </c>
      <c r="E241" s="36"/>
      <c r="F241" s="36"/>
      <c r="G241" s="36"/>
      <c r="H241" s="36">
        <v>0</v>
      </c>
      <c r="I241" s="36"/>
      <c r="J241" s="88" t="e">
        <f t="shared" si="66"/>
        <v>#DIV/0!</v>
      </c>
      <c r="K241" s="88" t="e">
        <f t="shared" si="82"/>
        <v>#DIV/0!</v>
      </c>
      <c r="L241" s="36"/>
      <c r="M241" s="36">
        <v>0</v>
      </c>
      <c r="N241" s="36">
        <v>0</v>
      </c>
      <c r="O241" s="36"/>
      <c r="P241" s="36"/>
      <c r="Q241" s="88" t="e">
        <f t="shared" si="80"/>
        <v>#DIV/0!</v>
      </c>
      <c r="R241" s="36">
        <f t="shared" si="83"/>
        <v>0</v>
      </c>
      <c r="S241" s="36">
        <f t="shared" si="84"/>
        <v>0</v>
      </c>
      <c r="T241" s="36" t="e">
        <f t="shared" si="85"/>
        <v>#DIV/0!</v>
      </c>
      <c r="U241" s="31"/>
      <c r="V241" s="32"/>
      <c r="W241" s="33"/>
      <c r="X241" s="33"/>
    </row>
    <row r="242" spans="1:24" s="34" customFormat="1" ht="24" customHeight="1">
      <c r="A242" s="121" t="s">
        <v>234</v>
      </c>
      <c r="B242" s="122" t="s">
        <v>162</v>
      </c>
      <c r="C242" s="123">
        <v>1805.8</v>
      </c>
      <c r="D242" s="36">
        <v>437.5</v>
      </c>
      <c r="E242" s="36"/>
      <c r="F242" s="36"/>
      <c r="G242" s="36"/>
      <c r="H242" s="36">
        <v>437.5</v>
      </c>
      <c r="I242" s="36"/>
      <c r="J242" s="88">
        <f t="shared" si="66"/>
        <v>100</v>
      </c>
      <c r="K242" s="88">
        <f t="shared" si="82"/>
        <v>24.227489201461957</v>
      </c>
      <c r="L242" s="36"/>
      <c r="M242" s="36">
        <v>0</v>
      </c>
      <c r="N242" s="36">
        <v>0</v>
      </c>
      <c r="O242" s="36"/>
      <c r="P242" s="36"/>
      <c r="Q242" s="88"/>
      <c r="R242" s="36">
        <f t="shared" si="83"/>
        <v>1805.8</v>
      </c>
      <c r="S242" s="36">
        <f t="shared" si="84"/>
        <v>437.5</v>
      </c>
      <c r="T242" s="36">
        <f t="shared" si="85"/>
        <v>24.227489201461957</v>
      </c>
      <c r="U242" s="31"/>
      <c r="V242" s="32"/>
      <c r="W242" s="33"/>
      <c r="X242" s="33"/>
    </row>
    <row r="243" spans="1:24" s="34" customFormat="1" ht="23.25" customHeight="1">
      <c r="A243" s="121" t="s">
        <v>235</v>
      </c>
      <c r="B243" s="122" t="s">
        <v>163</v>
      </c>
      <c r="C243" s="123">
        <v>100</v>
      </c>
      <c r="D243" s="36">
        <v>100</v>
      </c>
      <c r="E243" s="36"/>
      <c r="F243" s="36"/>
      <c r="G243" s="36"/>
      <c r="H243" s="36">
        <v>78.6</v>
      </c>
      <c r="I243" s="36"/>
      <c r="J243" s="88">
        <f t="shared" si="66"/>
        <v>78.6</v>
      </c>
      <c r="K243" s="88">
        <f t="shared" si="82"/>
        <v>78.6</v>
      </c>
      <c r="L243" s="36"/>
      <c r="M243" s="36">
        <v>0</v>
      </c>
      <c r="N243" s="36">
        <v>0</v>
      </c>
      <c r="O243" s="36"/>
      <c r="P243" s="36"/>
      <c r="Q243" s="88"/>
      <c r="R243" s="36">
        <f t="shared" si="83"/>
        <v>100</v>
      </c>
      <c r="S243" s="36">
        <f t="shared" si="84"/>
        <v>78.6</v>
      </c>
      <c r="T243" s="36">
        <f t="shared" si="85"/>
        <v>78.6</v>
      </c>
      <c r="U243" s="31"/>
      <c r="V243" s="32"/>
      <c r="W243" s="33"/>
      <c r="X243" s="33"/>
    </row>
    <row r="244" spans="1:24" s="34" customFormat="1" ht="25.5" customHeight="1">
      <c r="A244" s="129" t="s">
        <v>164</v>
      </c>
      <c r="B244" s="134" t="s">
        <v>165</v>
      </c>
      <c r="C244" s="135">
        <f aca="true" t="shared" si="86" ref="C244:H244">SUM(C245:C272)</f>
        <v>168920.4</v>
      </c>
      <c r="D244" s="135">
        <f t="shared" si="86"/>
        <v>30332.6</v>
      </c>
      <c r="E244" s="134">
        <f t="shared" si="86"/>
        <v>0</v>
      </c>
      <c r="F244" s="134">
        <f t="shared" si="86"/>
        <v>0</v>
      </c>
      <c r="G244" s="134">
        <f t="shared" si="86"/>
        <v>0</v>
      </c>
      <c r="H244" s="135">
        <f t="shared" si="86"/>
        <v>28524.800000000003</v>
      </c>
      <c r="I244" s="30" t="e">
        <f>I245+I246+I247+I248+I249+I250+I251+I252+I253+I254+#REF!+I256+I258+I259+I260+I261+I262+I263+I264+I265+I266+I267+I268+I269+I270+I271+I272</f>
        <v>#REF!</v>
      </c>
      <c r="J244" s="89">
        <f aca="true" t="shared" si="87" ref="J244:J284">H244/D244*100</f>
        <v>94.04007569413767</v>
      </c>
      <c r="K244" s="89">
        <f t="shared" si="82"/>
        <v>16.886533538873934</v>
      </c>
      <c r="L244" s="30" t="e">
        <f>L245+L246+L247+L248+L249+L250+L251+L252+L253+L254+#REF!+L256+L258+L259+L260+L261+L262+L263+L264+L265+L266+L267+L268+L269+L270+L271+L272</f>
        <v>#REF!</v>
      </c>
      <c r="M244" s="30">
        <f>SUM(M245:M272)</f>
        <v>159677.4</v>
      </c>
      <c r="N244" s="30">
        <f>SUM(N245:N272)</f>
        <v>19120.2</v>
      </c>
      <c r="O244" s="30" t="e">
        <f>O245+O246+O247+O248+O249+O250+O251+O252+O253+O254+#REF!+O256+O258+O259+O260+O261+O262+O263+O264+O265+O266+O267+O268+O269+O270+O271+O272</f>
        <v>#REF!</v>
      </c>
      <c r="P244" s="30" t="e">
        <f>P245+P246+P247+P248+P249+P250+P251+P252+P253+P254+#REF!+P256+P258+P259+P260+P261+P262+P263+P264+P265+P266+P267+P268+P269+P270+P271+P272</f>
        <v>#REF!</v>
      </c>
      <c r="Q244" s="30">
        <f t="shared" si="80"/>
        <v>11.974268118093107</v>
      </c>
      <c r="R244" s="30">
        <f>SUM(R245:R272)</f>
        <v>328597.8</v>
      </c>
      <c r="S244" s="30">
        <f>SUM(S245:S272)</f>
        <v>47645</v>
      </c>
      <c r="T244" s="30">
        <f t="shared" si="85"/>
        <v>14.499488432363211</v>
      </c>
      <c r="U244" s="31"/>
      <c r="V244" s="32"/>
      <c r="W244" s="33"/>
      <c r="X244" s="33"/>
    </row>
    <row r="245" spans="1:24" s="34" customFormat="1" ht="26.25" hidden="1">
      <c r="A245" s="164" t="s">
        <v>166</v>
      </c>
      <c r="B245" s="35" t="s">
        <v>167</v>
      </c>
      <c r="C245" s="160"/>
      <c r="D245" s="36">
        <v>0</v>
      </c>
      <c r="E245" s="36"/>
      <c r="F245" s="36"/>
      <c r="G245" s="36"/>
      <c r="H245" s="36">
        <v>0</v>
      </c>
      <c r="I245" s="36"/>
      <c r="J245" s="89" t="e">
        <f t="shared" si="87"/>
        <v>#DIV/0!</v>
      </c>
      <c r="K245" s="89" t="e">
        <f t="shared" si="82"/>
        <v>#DIV/0!</v>
      </c>
      <c r="L245" s="36"/>
      <c r="M245" s="36">
        <v>0</v>
      </c>
      <c r="N245" s="36">
        <v>0</v>
      </c>
      <c r="O245" s="36"/>
      <c r="P245" s="36"/>
      <c r="Q245" s="36">
        <v>0</v>
      </c>
      <c r="R245" s="36">
        <f>D245+M245</f>
        <v>0</v>
      </c>
      <c r="S245" s="36">
        <f t="shared" si="84"/>
        <v>0</v>
      </c>
      <c r="T245" s="36" t="e">
        <f t="shared" si="85"/>
        <v>#DIV/0!</v>
      </c>
      <c r="U245" s="31"/>
      <c r="V245" s="32"/>
      <c r="W245" s="33"/>
      <c r="X245" s="33"/>
    </row>
    <row r="246" spans="1:24" s="34" customFormat="1" ht="26.25">
      <c r="A246" s="164" t="s">
        <v>168</v>
      </c>
      <c r="B246" s="35" t="s">
        <v>169</v>
      </c>
      <c r="C246" s="160">
        <v>0</v>
      </c>
      <c r="D246" s="36">
        <v>0</v>
      </c>
      <c r="E246" s="36"/>
      <c r="F246" s="36"/>
      <c r="G246" s="36"/>
      <c r="H246" s="36">
        <v>0</v>
      </c>
      <c r="I246" s="36"/>
      <c r="J246" s="88"/>
      <c r="K246" s="88"/>
      <c r="L246" s="36"/>
      <c r="M246" s="36">
        <v>2203.3</v>
      </c>
      <c r="N246" s="36">
        <v>0</v>
      </c>
      <c r="O246" s="36"/>
      <c r="P246" s="36"/>
      <c r="Q246" s="36">
        <f t="shared" si="80"/>
        <v>0</v>
      </c>
      <c r="R246" s="36">
        <f aca="true" t="shared" si="88" ref="R246:R272">M246+C246</f>
        <v>2203.3</v>
      </c>
      <c r="S246" s="36">
        <f t="shared" si="84"/>
        <v>0</v>
      </c>
      <c r="T246" s="36">
        <f t="shared" si="85"/>
        <v>0</v>
      </c>
      <c r="U246" s="31"/>
      <c r="V246" s="32"/>
      <c r="W246" s="33"/>
      <c r="X246" s="33"/>
    </row>
    <row r="247" spans="1:24" s="34" customFormat="1" ht="25.5" customHeight="1">
      <c r="A247" s="164" t="s">
        <v>233</v>
      </c>
      <c r="B247" s="35" t="s">
        <v>170</v>
      </c>
      <c r="C247" s="160">
        <v>0</v>
      </c>
      <c r="D247" s="36">
        <v>0</v>
      </c>
      <c r="E247" s="36"/>
      <c r="F247" s="36"/>
      <c r="G247" s="36"/>
      <c r="H247" s="36">
        <v>0</v>
      </c>
      <c r="I247" s="36"/>
      <c r="J247" s="88"/>
      <c r="K247" s="88"/>
      <c r="L247" s="36"/>
      <c r="M247" s="36">
        <v>25753.1</v>
      </c>
      <c r="N247" s="36">
        <v>978.5</v>
      </c>
      <c r="O247" s="36"/>
      <c r="P247" s="36"/>
      <c r="Q247" s="36">
        <f t="shared" si="80"/>
        <v>3.799542579339963</v>
      </c>
      <c r="R247" s="36">
        <f t="shared" si="88"/>
        <v>25753.1</v>
      </c>
      <c r="S247" s="36">
        <f t="shared" si="84"/>
        <v>978.5</v>
      </c>
      <c r="T247" s="36">
        <f t="shared" si="85"/>
        <v>3.799542579339963</v>
      </c>
      <c r="U247" s="31"/>
      <c r="V247" s="32"/>
      <c r="W247" s="33"/>
      <c r="X247" s="33"/>
    </row>
    <row r="248" spans="1:24" s="34" customFormat="1" ht="30" customHeight="1">
      <c r="A248" s="164" t="s">
        <v>246</v>
      </c>
      <c r="B248" s="35" t="s">
        <v>171</v>
      </c>
      <c r="C248" s="160">
        <v>0</v>
      </c>
      <c r="D248" s="36">
        <v>0</v>
      </c>
      <c r="E248" s="36"/>
      <c r="F248" s="36"/>
      <c r="G248" s="36"/>
      <c r="H248" s="36">
        <v>0</v>
      </c>
      <c r="I248" s="36"/>
      <c r="J248" s="88"/>
      <c r="K248" s="88"/>
      <c r="L248" s="36"/>
      <c r="M248" s="36">
        <v>3949</v>
      </c>
      <c r="N248" s="36">
        <v>348.7</v>
      </c>
      <c r="O248" s="36"/>
      <c r="P248" s="36"/>
      <c r="Q248" s="36">
        <f t="shared" si="80"/>
        <v>8.83008356545961</v>
      </c>
      <c r="R248" s="36">
        <f t="shared" si="88"/>
        <v>3949</v>
      </c>
      <c r="S248" s="36">
        <f t="shared" si="84"/>
        <v>348.7</v>
      </c>
      <c r="T248" s="36">
        <f t="shared" si="85"/>
        <v>8.83008356545961</v>
      </c>
      <c r="U248" s="31"/>
      <c r="V248" s="32"/>
      <c r="W248" s="33"/>
      <c r="X248" s="33"/>
    </row>
    <row r="249" spans="1:24" s="34" customFormat="1" ht="37.5" customHeight="1" hidden="1">
      <c r="A249" s="164" t="s">
        <v>247</v>
      </c>
      <c r="B249" s="35" t="s">
        <v>172</v>
      </c>
      <c r="C249" s="160"/>
      <c r="D249" s="36">
        <v>0</v>
      </c>
      <c r="E249" s="36"/>
      <c r="F249" s="36"/>
      <c r="G249" s="36"/>
      <c r="H249" s="36">
        <v>0</v>
      </c>
      <c r="I249" s="36"/>
      <c r="J249" s="88"/>
      <c r="K249" s="88"/>
      <c r="L249" s="36"/>
      <c r="M249" s="36">
        <v>0</v>
      </c>
      <c r="N249" s="36">
        <v>0</v>
      </c>
      <c r="O249" s="36"/>
      <c r="P249" s="36"/>
      <c r="Q249" s="36" t="e">
        <f t="shared" si="80"/>
        <v>#DIV/0!</v>
      </c>
      <c r="R249" s="36">
        <f t="shared" si="88"/>
        <v>0</v>
      </c>
      <c r="S249" s="36">
        <f t="shared" si="84"/>
        <v>0</v>
      </c>
      <c r="T249" s="36" t="e">
        <f t="shared" si="85"/>
        <v>#DIV/0!</v>
      </c>
      <c r="U249" s="31"/>
      <c r="V249" s="32"/>
      <c r="W249" s="33"/>
      <c r="X249" s="33"/>
    </row>
    <row r="250" spans="1:24" s="34" customFormat="1" ht="27.75" customHeight="1">
      <c r="A250" s="136" t="s">
        <v>173</v>
      </c>
      <c r="B250" s="35" t="s">
        <v>174</v>
      </c>
      <c r="C250" s="160">
        <v>0</v>
      </c>
      <c r="D250" s="36">
        <v>0</v>
      </c>
      <c r="E250" s="36"/>
      <c r="F250" s="36"/>
      <c r="G250" s="36"/>
      <c r="H250" s="36">
        <v>0</v>
      </c>
      <c r="I250" s="36"/>
      <c r="J250" s="88"/>
      <c r="K250" s="88"/>
      <c r="L250" s="36"/>
      <c r="M250" s="36">
        <v>2196.6</v>
      </c>
      <c r="N250" s="36">
        <v>0</v>
      </c>
      <c r="O250" s="36"/>
      <c r="P250" s="36"/>
      <c r="Q250" s="36">
        <f t="shared" si="80"/>
        <v>0</v>
      </c>
      <c r="R250" s="36">
        <f t="shared" si="88"/>
        <v>2196.6</v>
      </c>
      <c r="S250" s="36">
        <f t="shared" si="84"/>
        <v>0</v>
      </c>
      <c r="T250" s="36">
        <f t="shared" si="85"/>
        <v>0</v>
      </c>
      <c r="U250" s="31"/>
      <c r="V250" s="32"/>
      <c r="W250" s="33"/>
      <c r="X250" s="33"/>
    </row>
    <row r="251" spans="1:24" s="34" customFormat="1" ht="36" customHeight="1">
      <c r="A251" s="164" t="s">
        <v>237</v>
      </c>
      <c r="B251" s="35" t="s">
        <v>175</v>
      </c>
      <c r="C251" s="160">
        <v>0</v>
      </c>
      <c r="D251" s="36">
        <v>0</v>
      </c>
      <c r="E251" s="36"/>
      <c r="F251" s="36"/>
      <c r="G251" s="36"/>
      <c r="H251" s="36">
        <v>0</v>
      </c>
      <c r="I251" s="36"/>
      <c r="J251" s="88"/>
      <c r="K251" s="88"/>
      <c r="L251" s="36"/>
      <c r="M251" s="36">
        <v>200</v>
      </c>
      <c r="N251" s="36">
        <v>0</v>
      </c>
      <c r="O251" s="36"/>
      <c r="P251" s="36"/>
      <c r="Q251" s="36">
        <f t="shared" si="80"/>
        <v>0</v>
      </c>
      <c r="R251" s="36">
        <f t="shared" si="88"/>
        <v>200</v>
      </c>
      <c r="S251" s="36">
        <f t="shared" si="84"/>
        <v>0</v>
      </c>
      <c r="T251" s="36">
        <f t="shared" si="85"/>
        <v>0</v>
      </c>
      <c r="U251" s="31"/>
      <c r="V251" s="32"/>
      <c r="W251" s="33"/>
      <c r="X251" s="33"/>
    </row>
    <row r="252" spans="1:24" s="34" customFormat="1" ht="30" customHeight="1">
      <c r="A252" s="137" t="s">
        <v>334</v>
      </c>
      <c r="B252" s="138" t="s">
        <v>176</v>
      </c>
      <c r="C252" s="167">
        <v>0</v>
      </c>
      <c r="D252" s="163">
        <v>0</v>
      </c>
      <c r="E252" s="163"/>
      <c r="F252" s="163"/>
      <c r="G252" s="163"/>
      <c r="H252" s="163">
        <v>0</v>
      </c>
      <c r="I252" s="163"/>
      <c r="J252" s="88"/>
      <c r="K252" s="88"/>
      <c r="L252" s="163"/>
      <c r="M252" s="163">
        <v>500</v>
      </c>
      <c r="N252" s="163"/>
      <c r="O252" s="163"/>
      <c r="P252" s="163"/>
      <c r="Q252" s="36">
        <f t="shared" si="80"/>
        <v>0</v>
      </c>
      <c r="R252" s="36">
        <f t="shared" si="88"/>
        <v>500</v>
      </c>
      <c r="S252" s="163">
        <f t="shared" si="84"/>
        <v>0</v>
      </c>
      <c r="T252" s="163">
        <f t="shared" si="85"/>
        <v>0</v>
      </c>
      <c r="U252" s="31"/>
      <c r="V252" s="32"/>
      <c r="W252" s="33"/>
      <c r="X252" s="33"/>
    </row>
    <row r="253" spans="1:24" s="34" customFormat="1" ht="37.5" customHeight="1">
      <c r="A253" s="164" t="s">
        <v>335</v>
      </c>
      <c r="B253" s="139" t="s">
        <v>177</v>
      </c>
      <c r="C253" s="88">
        <v>100</v>
      </c>
      <c r="D253" s="36">
        <v>0</v>
      </c>
      <c r="E253" s="36"/>
      <c r="F253" s="36"/>
      <c r="G253" s="36"/>
      <c r="H253" s="36">
        <v>0</v>
      </c>
      <c r="I253" s="36"/>
      <c r="J253" s="88"/>
      <c r="K253" s="88">
        <f t="shared" si="82"/>
        <v>0</v>
      </c>
      <c r="L253" s="36"/>
      <c r="M253" s="36">
        <v>0</v>
      </c>
      <c r="N253" s="36">
        <v>0</v>
      </c>
      <c r="O253" s="36"/>
      <c r="P253" s="36"/>
      <c r="Q253" s="36"/>
      <c r="R253" s="36">
        <f t="shared" si="88"/>
        <v>100</v>
      </c>
      <c r="S253" s="36">
        <f t="shared" si="84"/>
        <v>0</v>
      </c>
      <c r="T253" s="36">
        <f t="shared" si="85"/>
        <v>0</v>
      </c>
      <c r="U253" s="31"/>
      <c r="V253" s="32"/>
      <c r="W253" s="33"/>
      <c r="X253" s="33"/>
    </row>
    <row r="254" spans="1:24" s="34" customFormat="1" ht="31.5" customHeight="1" hidden="1">
      <c r="A254" s="164" t="s">
        <v>178</v>
      </c>
      <c r="B254" s="139" t="s">
        <v>179</v>
      </c>
      <c r="C254" s="88"/>
      <c r="D254" s="36"/>
      <c r="E254" s="36"/>
      <c r="F254" s="36"/>
      <c r="G254" s="36"/>
      <c r="H254" s="36"/>
      <c r="I254" s="36"/>
      <c r="J254" s="88" t="e">
        <f t="shared" si="87"/>
        <v>#DIV/0!</v>
      </c>
      <c r="K254" s="88" t="e">
        <f t="shared" si="82"/>
        <v>#DIV/0!</v>
      </c>
      <c r="L254" s="36"/>
      <c r="M254" s="36"/>
      <c r="N254" s="36"/>
      <c r="O254" s="36"/>
      <c r="P254" s="36"/>
      <c r="Q254" s="36" t="e">
        <f t="shared" si="80"/>
        <v>#DIV/0!</v>
      </c>
      <c r="R254" s="36">
        <f t="shared" si="88"/>
        <v>0</v>
      </c>
      <c r="S254" s="36">
        <f t="shared" si="84"/>
        <v>0</v>
      </c>
      <c r="T254" s="36" t="e">
        <f t="shared" si="85"/>
        <v>#DIV/0!</v>
      </c>
      <c r="U254" s="31"/>
      <c r="V254" s="32"/>
      <c r="W254" s="33"/>
      <c r="X254" s="33"/>
    </row>
    <row r="255" spans="1:24" s="34" customFormat="1" ht="51.75" customHeight="1" hidden="1">
      <c r="A255" s="164" t="s">
        <v>287</v>
      </c>
      <c r="B255" s="140">
        <v>7363</v>
      </c>
      <c r="C255" s="88"/>
      <c r="D255" s="36">
        <v>0</v>
      </c>
      <c r="E255" s="36"/>
      <c r="F255" s="36"/>
      <c r="G255" s="36"/>
      <c r="H255" s="36">
        <v>0</v>
      </c>
      <c r="I255" s="36"/>
      <c r="J255" s="88" t="e">
        <f t="shared" si="87"/>
        <v>#DIV/0!</v>
      </c>
      <c r="K255" s="88" t="e">
        <f t="shared" si="82"/>
        <v>#DIV/0!</v>
      </c>
      <c r="L255" s="36"/>
      <c r="M255" s="36">
        <v>0</v>
      </c>
      <c r="N255" s="36">
        <v>0</v>
      </c>
      <c r="O255" s="36"/>
      <c r="P255" s="36"/>
      <c r="Q255" s="36" t="e">
        <f t="shared" si="80"/>
        <v>#DIV/0!</v>
      </c>
      <c r="R255" s="36">
        <f t="shared" si="88"/>
        <v>0</v>
      </c>
      <c r="S255" s="36">
        <f t="shared" si="84"/>
        <v>0</v>
      </c>
      <c r="T255" s="36" t="e">
        <f t="shared" si="85"/>
        <v>#DIV/0!</v>
      </c>
      <c r="U255" s="31"/>
      <c r="V255" s="32"/>
      <c r="W255" s="33"/>
      <c r="X255" s="33"/>
    </row>
    <row r="256" spans="1:24" s="34" customFormat="1" ht="57" customHeight="1" hidden="1">
      <c r="A256" s="164" t="s">
        <v>223</v>
      </c>
      <c r="B256" s="141">
        <v>7366</v>
      </c>
      <c r="C256" s="88"/>
      <c r="D256" s="36">
        <v>0</v>
      </c>
      <c r="E256" s="36"/>
      <c r="F256" s="36"/>
      <c r="G256" s="36"/>
      <c r="H256" s="36">
        <v>0</v>
      </c>
      <c r="I256" s="36"/>
      <c r="J256" s="88" t="e">
        <f t="shared" si="87"/>
        <v>#DIV/0!</v>
      </c>
      <c r="K256" s="88" t="e">
        <f t="shared" si="82"/>
        <v>#DIV/0!</v>
      </c>
      <c r="L256" s="36"/>
      <c r="M256" s="36">
        <v>0</v>
      </c>
      <c r="N256" s="36">
        <v>0</v>
      </c>
      <c r="O256" s="36"/>
      <c r="P256" s="36"/>
      <c r="Q256" s="36" t="e">
        <f t="shared" si="80"/>
        <v>#DIV/0!</v>
      </c>
      <c r="R256" s="36">
        <f t="shared" si="88"/>
        <v>0</v>
      </c>
      <c r="S256" s="36">
        <f t="shared" si="84"/>
        <v>0</v>
      </c>
      <c r="T256" s="36" t="e">
        <f t="shared" si="85"/>
        <v>#DIV/0!</v>
      </c>
      <c r="U256" s="31"/>
      <c r="V256" s="32"/>
      <c r="W256" s="33"/>
      <c r="X256" s="33"/>
    </row>
    <row r="257" spans="1:24" s="34" customFormat="1" ht="36" customHeight="1" hidden="1">
      <c r="A257" s="164" t="s">
        <v>180</v>
      </c>
      <c r="B257" s="141">
        <v>7368</v>
      </c>
      <c r="C257" s="88"/>
      <c r="D257" s="36"/>
      <c r="E257" s="36"/>
      <c r="F257" s="36"/>
      <c r="G257" s="36"/>
      <c r="H257" s="36"/>
      <c r="I257" s="36"/>
      <c r="J257" s="88" t="e">
        <f t="shared" si="87"/>
        <v>#DIV/0!</v>
      </c>
      <c r="K257" s="88" t="e">
        <f t="shared" si="82"/>
        <v>#DIV/0!</v>
      </c>
      <c r="L257" s="36"/>
      <c r="M257" s="36"/>
      <c r="N257" s="36"/>
      <c r="O257" s="36"/>
      <c r="P257" s="36"/>
      <c r="Q257" s="36" t="e">
        <f t="shared" si="80"/>
        <v>#DIV/0!</v>
      </c>
      <c r="R257" s="36">
        <f t="shared" si="88"/>
        <v>0</v>
      </c>
      <c r="S257" s="36">
        <f t="shared" si="84"/>
        <v>0</v>
      </c>
      <c r="T257" s="36" t="e">
        <f t="shared" si="85"/>
        <v>#DIV/0!</v>
      </c>
      <c r="U257" s="31"/>
      <c r="V257" s="32"/>
      <c r="W257" s="33"/>
      <c r="X257" s="33"/>
    </row>
    <row r="258" spans="1:24" s="34" customFormat="1" ht="35.25" customHeight="1">
      <c r="A258" s="136" t="s">
        <v>224</v>
      </c>
      <c r="B258" s="139" t="s">
        <v>181</v>
      </c>
      <c r="C258" s="88">
        <v>107.3</v>
      </c>
      <c r="D258" s="36">
        <v>10.8</v>
      </c>
      <c r="E258" s="36"/>
      <c r="F258" s="36"/>
      <c r="G258" s="36"/>
      <c r="H258" s="36">
        <v>0</v>
      </c>
      <c r="I258" s="36"/>
      <c r="J258" s="88">
        <f t="shared" si="87"/>
        <v>0</v>
      </c>
      <c r="K258" s="88">
        <f t="shared" si="82"/>
        <v>0</v>
      </c>
      <c r="L258" s="36"/>
      <c r="M258" s="36">
        <v>5.5</v>
      </c>
      <c r="N258" s="36">
        <v>3.2</v>
      </c>
      <c r="O258" s="36"/>
      <c r="P258" s="36"/>
      <c r="Q258" s="36">
        <f t="shared" si="80"/>
        <v>58.18181818181819</v>
      </c>
      <c r="R258" s="36">
        <f t="shared" si="88"/>
        <v>112.8</v>
      </c>
      <c r="S258" s="36">
        <f t="shared" si="84"/>
        <v>3.2</v>
      </c>
      <c r="T258" s="36">
        <f t="shared" si="85"/>
        <v>2.8368794326241136</v>
      </c>
      <c r="U258" s="31"/>
      <c r="V258" s="32"/>
      <c r="W258" s="33"/>
      <c r="X258" s="33"/>
    </row>
    <row r="259" spans="1:24" s="34" customFormat="1" ht="38.25" customHeight="1">
      <c r="A259" s="164" t="s">
        <v>225</v>
      </c>
      <c r="B259" s="139" t="s">
        <v>182</v>
      </c>
      <c r="C259" s="88">
        <v>76393.2</v>
      </c>
      <c r="D259" s="36">
        <v>21808.7</v>
      </c>
      <c r="E259" s="36"/>
      <c r="F259" s="36"/>
      <c r="G259" s="36"/>
      <c r="H259" s="36">
        <v>21808.7</v>
      </c>
      <c r="I259" s="36"/>
      <c r="J259" s="88">
        <f t="shared" si="87"/>
        <v>100</v>
      </c>
      <c r="K259" s="88">
        <f t="shared" si="82"/>
        <v>28.54795976605248</v>
      </c>
      <c r="L259" s="36"/>
      <c r="M259" s="36">
        <v>0</v>
      </c>
      <c r="N259" s="36">
        <v>0</v>
      </c>
      <c r="O259" s="36"/>
      <c r="P259" s="36"/>
      <c r="Q259" s="36"/>
      <c r="R259" s="36">
        <f t="shared" si="88"/>
        <v>76393.2</v>
      </c>
      <c r="S259" s="36">
        <f t="shared" si="84"/>
        <v>21808.7</v>
      </c>
      <c r="T259" s="36">
        <f t="shared" si="85"/>
        <v>28.54795976605248</v>
      </c>
      <c r="U259" s="31"/>
      <c r="V259" s="32"/>
      <c r="W259" s="33"/>
      <c r="X259" s="33"/>
    </row>
    <row r="260" spans="1:24" s="34" customFormat="1" ht="45" customHeight="1" hidden="1">
      <c r="A260" s="142" t="s">
        <v>226</v>
      </c>
      <c r="B260" s="35" t="s">
        <v>183</v>
      </c>
      <c r="C260" s="160"/>
      <c r="D260" s="123"/>
      <c r="E260" s="123"/>
      <c r="F260" s="123"/>
      <c r="G260" s="123"/>
      <c r="H260" s="123"/>
      <c r="I260" s="123"/>
      <c r="J260" s="88" t="e">
        <f t="shared" si="87"/>
        <v>#DIV/0!</v>
      </c>
      <c r="K260" s="88" t="e">
        <f t="shared" si="82"/>
        <v>#DIV/0!</v>
      </c>
      <c r="L260" s="123"/>
      <c r="M260" s="123"/>
      <c r="N260" s="123"/>
      <c r="O260" s="123"/>
      <c r="P260" s="123"/>
      <c r="Q260" s="36"/>
      <c r="R260" s="36">
        <f t="shared" si="88"/>
        <v>0</v>
      </c>
      <c r="S260" s="123">
        <f t="shared" si="84"/>
        <v>0</v>
      </c>
      <c r="T260" s="123" t="e">
        <f t="shared" si="85"/>
        <v>#DIV/0!</v>
      </c>
      <c r="U260" s="31"/>
      <c r="V260" s="32"/>
      <c r="W260" s="33"/>
      <c r="X260" s="33"/>
    </row>
    <row r="261" spans="1:24" s="34" customFormat="1" ht="49.5" customHeight="1">
      <c r="A261" s="164" t="s">
        <v>227</v>
      </c>
      <c r="B261" s="35" t="s">
        <v>184</v>
      </c>
      <c r="C261" s="160">
        <v>20330</v>
      </c>
      <c r="D261" s="36">
        <v>5651.9</v>
      </c>
      <c r="E261" s="36"/>
      <c r="F261" s="36"/>
      <c r="G261" s="36"/>
      <c r="H261" s="36">
        <v>4791.9</v>
      </c>
      <c r="I261" s="36"/>
      <c r="J261" s="88">
        <f t="shared" si="87"/>
        <v>84.78387798793327</v>
      </c>
      <c r="K261" s="88">
        <f t="shared" si="82"/>
        <v>23.570585341859317</v>
      </c>
      <c r="L261" s="36"/>
      <c r="M261" s="36">
        <v>0</v>
      </c>
      <c r="N261" s="36">
        <v>0</v>
      </c>
      <c r="O261" s="36"/>
      <c r="P261" s="36"/>
      <c r="Q261" s="36"/>
      <c r="R261" s="36">
        <f t="shared" si="88"/>
        <v>20330</v>
      </c>
      <c r="S261" s="36">
        <f t="shared" si="84"/>
        <v>4791.9</v>
      </c>
      <c r="T261" s="36">
        <f t="shared" si="85"/>
        <v>23.570585341859317</v>
      </c>
      <c r="U261" s="31"/>
      <c r="V261" s="32"/>
      <c r="W261" s="33"/>
      <c r="X261" s="33"/>
    </row>
    <row r="262" spans="1:24" s="34" customFormat="1" ht="48" customHeight="1" hidden="1">
      <c r="A262" s="136" t="s">
        <v>185</v>
      </c>
      <c r="B262" s="143" t="s">
        <v>186</v>
      </c>
      <c r="C262" s="144"/>
      <c r="D262" s="36">
        <v>0</v>
      </c>
      <c r="E262" s="36"/>
      <c r="F262" s="36"/>
      <c r="G262" s="36"/>
      <c r="H262" s="36">
        <v>0</v>
      </c>
      <c r="I262" s="36"/>
      <c r="J262" s="88" t="e">
        <f t="shared" si="87"/>
        <v>#DIV/0!</v>
      </c>
      <c r="K262" s="88" t="e">
        <f t="shared" si="82"/>
        <v>#DIV/0!</v>
      </c>
      <c r="L262" s="36"/>
      <c r="M262" s="36">
        <v>0</v>
      </c>
      <c r="N262" s="36">
        <v>0</v>
      </c>
      <c r="O262" s="36"/>
      <c r="P262" s="36"/>
      <c r="Q262" s="36" t="e">
        <f t="shared" si="80"/>
        <v>#DIV/0!</v>
      </c>
      <c r="R262" s="36">
        <f t="shared" si="88"/>
        <v>0</v>
      </c>
      <c r="S262" s="36">
        <f t="shared" si="84"/>
        <v>0</v>
      </c>
      <c r="T262" s="36" t="e">
        <f t="shared" si="85"/>
        <v>#DIV/0!</v>
      </c>
      <c r="U262" s="31"/>
      <c r="V262" s="32"/>
      <c r="W262" s="33"/>
      <c r="X262" s="33"/>
    </row>
    <row r="263" spans="1:24" s="34" customFormat="1" ht="38.25" customHeight="1">
      <c r="A263" s="164" t="s">
        <v>187</v>
      </c>
      <c r="B263" s="143" t="s">
        <v>188</v>
      </c>
      <c r="C263" s="144">
        <v>7686.3</v>
      </c>
      <c r="D263" s="36">
        <v>2198.1</v>
      </c>
      <c r="E263" s="36"/>
      <c r="F263" s="36"/>
      <c r="G263" s="36"/>
      <c r="H263" s="36">
        <v>1620.4</v>
      </c>
      <c r="I263" s="36"/>
      <c r="J263" s="88">
        <f t="shared" si="87"/>
        <v>73.71821118238479</v>
      </c>
      <c r="K263" s="88">
        <f t="shared" si="82"/>
        <v>21.081664780193332</v>
      </c>
      <c r="L263" s="36"/>
      <c r="M263" s="36">
        <v>313.7</v>
      </c>
      <c r="N263" s="36">
        <v>74.9</v>
      </c>
      <c r="O263" s="36"/>
      <c r="P263" s="36"/>
      <c r="Q263" s="36">
        <f t="shared" si="80"/>
        <v>23.876314950589737</v>
      </c>
      <c r="R263" s="36">
        <f t="shared" si="88"/>
        <v>8000</v>
      </c>
      <c r="S263" s="36">
        <f t="shared" si="84"/>
        <v>1695.3000000000002</v>
      </c>
      <c r="T263" s="36">
        <f t="shared" si="85"/>
        <v>21.191250000000004</v>
      </c>
      <c r="U263" s="31"/>
      <c r="V263" s="32"/>
      <c r="W263" s="33"/>
      <c r="X263" s="33"/>
    </row>
    <row r="264" spans="1:24" s="34" customFormat="1" ht="25.5" customHeight="1" hidden="1">
      <c r="A264" s="164" t="s">
        <v>238</v>
      </c>
      <c r="B264" s="143" t="s">
        <v>189</v>
      </c>
      <c r="C264" s="144"/>
      <c r="D264" s="36"/>
      <c r="E264" s="36"/>
      <c r="F264" s="36"/>
      <c r="G264" s="36"/>
      <c r="H264" s="36"/>
      <c r="I264" s="36"/>
      <c r="J264" s="88" t="e">
        <f t="shared" si="87"/>
        <v>#DIV/0!</v>
      </c>
      <c r="K264" s="88" t="e">
        <f t="shared" si="82"/>
        <v>#DIV/0!</v>
      </c>
      <c r="L264" s="36"/>
      <c r="M264" s="36">
        <v>0</v>
      </c>
      <c r="N264" s="36">
        <v>0</v>
      </c>
      <c r="O264" s="36"/>
      <c r="P264" s="36"/>
      <c r="Q264" s="36" t="e">
        <f t="shared" si="80"/>
        <v>#DIV/0!</v>
      </c>
      <c r="R264" s="36">
        <f t="shared" si="88"/>
        <v>0</v>
      </c>
      <c r="S264" s="36">
        <f t="shared" si="84"/>
        <v>0</v>
      </c>
      <c r="T264" s="36" t="e">
        <f t="shared" si="85"/>
        <v>#DIV/0!</v>
      </c>
      <c r="U264" s="31"/>
      <c r="V264" s="32"/>
      <c r="W264" s="33"/>
      <c r="X264" s="33"/>
    </row>
    <row r="265" spans="1:24" s="34" customFormat="1" ht="28.5" customHeight="1" hidden="1">
      <c r="A265" s="164" t="s">
        <v>239</v>
      </c>
      <c r="B265" s="143" t="s">
        <v>190</v>
      </c>
      <c r="C265" s="144"/>
      <c r="D265" s="36"/>
      <c r="E265" s="36"/>
      <c r="F265" s="36"/>
      <c r="G265" s="36"/>
      <c r="H265" s="36"/>
      <c r="I265" s="36"/>
      <c r="J265" s="88" t="e">
        <f t="shared" si="87"/>
        <v>#DIV/0!</v>
      </c>
      <c r="K265" s="88" t="e">
        <f t="shared" si="82"/>
        <v>#DIV/0!</v>
      </c>
      <c r="L265" s="36"/>
      <c r="M265" s="36">
        <v>0</v>
      </c>
      <c r="N265" s="36">
        <v>0</v>
      </c>
      <c r="O265" s="36"/>
      <c r="P265" s="36"/>
      <c r="Q265" s="36" t="e">
        <f t="shared" si="80"/>
        <v>#DIV/0!</v>
      </c>
      <c r="R265" s="36">
        <f t="shared" si="88"/>
        <v>0</v>
      </c>
      <c r="S265" s="36">
        <f t="shared" si="84"/>
        <v>0</v>
      </c>
      <c r="T265" s="36" t="e">
        <f t="shared" si="85"/>
        <v>#DIV/0!</v>
      </c>
      <c r="U265" s="31"/>
      <c r="V265" s="32"/>
      <c r="W265" s="33"/>
      <c r="X265" s="33"/>
    </row>
    <row r="266" spans="1:24" s="34" customFormat="1" ht="30" customHeight="1">
      <c r="A266" s="164" t="s">
        <v>240</v>
      </c>
      <c r="B266" s="143" t="s">
        <v>191</v>
      </c>
      <c r="C266" s="144">
        <v>118</v>
      </c>
      <c r="D266" s="36">
        <v>27</v>
      </c>
      <c r="E266" s="36"/>
      <c r="F266" s="36"/>
      <c r="G266" s="36"/>
      <c r="H266" s="36">
        <v>22</v>
      </c>
      <c r="I266" s="36"/>
      <c r="J266" s="88">
        <f t="shared" si="87"/>
        <v>81.48148148148148</v>
      </c>
      <c r="K266" s="88">
        <f t="shared" si="82"/>
        <v>18.64406779661017</v>
      </c>
      <c r="L266" s="36"/>
      <c r="M266" s="36">
        <v>1404.5</v>
      </c>
      <c r="N266" s="36">
        <v>0</v>
      </c>
      <c r="O266" s="36"/>
      <c r="P266" s="36"/>
      <c r="Q266" s="36">
        <f t="shared" si="80"/>
        <v>0</v>
      </c>
      <c r="R266" s="36">
        <f t="shared" si="88"/>
        <v>1522.5</v>
      </c>
      <c r="S266" s="36">
        <f t="shared" si="84"/>
        <v>22</v>
      </c>
      <c r="T266" s="36">
        <f t="shared" si="85"/>
        <v>1.444991789819376</v>
      </c>
      <c r="U266" s="31"/>
      <c r="V266" s="32"/>
      <c r="W266" s="33"/>
      <c r="X266" s="33"/>
    </row>
    <row r="267" spans="1:24" s="34" customFormat="1" ht="27.75" customHeight="1">
      <c r="A267" s="164" t="s">
        <v>192</v>
      </c>
      <c r="B267" s="143" t="s">
        <v>193</v>
      </c>
      <c r="C267" s="143">
        <v>0</v>
      </c>
      <c r="D267" s="36">
        <v>0</v>
      </c>
      <c r="E267" s="36"/>
      <c r="F267" s="36"/>
      <c r="G267" s="36"/>
      <c r="H267" s="36">
        <v>0</v>
      </c>
      <c r="I267" s="36"/>
      <c r="J267" s="88"/>
      <c r="K267" s="88"/>
      <c r="L267" s="36"/>
      <c r="M267" s="36">
        <v>48.7</v>
      </c>
      <c r="N267" s="36">
        <v>38.5</v>
      </c>
      <c r="O267" s="36"/>
      <c r="P267" s="36"/>
      <c r="Q267" s="36">
        <f t="shared" si="80"/>
        <v>79.05544147843942</v>
      </c>
      <c r="R267" s="36">
        <f t="shared" si="88"/>
        <v>48.7</v>
      </c>
      <c r="S267" s="36">
        <f aca="true" t="shared" si="89" ref="S267:S283">H267+N267</f>
        <v>38.5</v>
      </c>
      <c r="T267" s="36">
        <f t="shared" si="85"/>
        <v>79.05544147843942</v>
      </c>
      <c r="U267" s="31"/>
      <c r="V267" s="32"/>
      <c r="W267" s="33"/>
      <c r="X267" s="33"/>
    </row>
    <row r="268" spans="1:24" s="34" customFormat="1" ht="77.25" customHeight="1">
      <c r="A268" s="164" t="s">
        <v>241</v>
      </c>
      <c r="B268" s="143" t="s">
        <v>194</v>
      </c>
      <c r="C268" s="143">
        <v>0</v>
      </c>
      <c r="D268" s="36">
        <v>0</v>
      </c>
      <c r="E268" s="36"/>
      <c r="F268" s="36"/>
      <c r="G268" s="36"/>
      <c r="H268" s="36">
        <v>0</v>
      </c>
      <c r="I268" s="36"/>
      <c r="J268" s="88"/>
      <c r="K268" s="88"/>
      <c r="L268" s="36"/>
      <c r="M268" s="36">
        <v>600</v>
      </c>
      <c r="N268" s="36">
        <v>0</v>
      </c>
      <c r="O268" s="36"/>
      <c r="P268" s="36"/>
      <c r="Q268" s="36">
        <f t="shared" si="80"/>
        <v>0</v>
      </c>
      <c r="R268" s="36">
        <f t="shared" si="88"/>
        <v>600</v>
      </c>
      <c r="S268" s="36">
        <f t="shared" si="89"/>
        <v>0</v>
      </c>
      <c r="T268" s="36">
        <f t="shared" si="85"/>
        <v>0</v>
      </c>
      <c r="U268" s="31"/>
      <c r="V268" s="32"/>
      <c r="W268" s="33"/>
      <c r="X268" s="33"/>
    </row>
    <row r="269" spans="1:24" s="34" customFormat="1" ht="29.25" customHeight="1">
      <c r="A269" s="164" t="s">
        <v>242</v>
      </c>
      <c r="B269" s="143" t="s">
        <v>195</v>
      </c>
      <c r="C269" s="143">
        <v>0</v>
      </c>
      <c r="D269" s="36">
        <v>0</v>
      </c>
      <c r="E269" s="36"/>
      <c r="F269" s="36"/>
      <c r="G269" s="36"/>
      <c r="H269" s="36">
        <v>0</v>
      </c>
      <c r="I269" s="36"/>
      <c r="J269" s="88"/>
      <c r="K269" s="88"/>
      <c r="L269" s="36"/>
      <c r="M269" s="36">
        <v>122503</v>
      </c>
      <c r="N269" s="36">
        <v>17676.4</v>
      </c>
      <c r="O269" s="36"/>
      <c r="P269" s="36"/>
      <c r="Q269" s="36">
        <f t="shared" si="80"/>
        <v>14.429360913610282</v>
      </c>
      <c r="R269" s="36">
        <f t="shared" si="88"/>
        <v>122503</v>
      </c>
      <c r="S269" s="36">
        <f t="shared" si="89"/>
        <v>17676.4</v>
      </c>
      <c r="T269" s="36">
        <f t="shared" si="85"/>
        <v>14.429360913610282</v>
      </c>
      <c r="U269" s="31"/>
      <c r="V269" s="32"/>
      <c r="W269" s="33"/>
      <c r="X269" s="33"/>
    </row>
    <row r="270" spans="1:24" s="34" customFormat="1" ht="33" customHeight="1">
      <c r="A270" s="164" t="s">
        <v>196</v>
      </c>
      <c r="B270" s="143" t="s">
        <v>197</v>
      </c>
      <c r="C270" s="143">
        <v>350</v>
      </c>
      <c r="D270" s="36">
        <v>350</v>
      </c>
      <c r="E270" s="36"/>
      <c r="F270" s="36"/>
      <c r="G270" s="36"/>
      <c r="H270" s="36">
        <v>224.9</v>
      </c>
      <c r="I270" s="36"/>
      <c r="J270" s="88">
        <f t="shared" si="87"/>
        <v>64.25714285714285</v>
      </c>
      <c r="K270" s="88">
        <f t="shared" si="82"/>
        <v>64.25714285714285</v>
      </c>
      <c r="L270" s="36"/>
      <c r="M270" s="36">
        <v>0</v>
      </c>
      <c r="N270" s="36">
        <v>0</v>
      </c>
      <c r="O270" s="36"/>
      <c r="P270" s="36"/>
      <c r="Q270" s="36"/>
      <c r="R270" s="36">
        <f t="shared" si="88"/>
        <v>350</v>
      </c>
      <c r="S270" s="36">
        <f t="shared" si="89"/>
        <v>224.9</v>
      </c>
      <c r="T270" s="36">
        <f t="shared" si="85"/>
        <v>64.25714285714285</v>
      </c>
      <c r="U270" s="31"/>
      <c r="V270" s="32"/>
      <c r="W270" s="33"/>
      <c r="X270" s="33"/>
    </row>
    <row r="271" spans="1:24" s="34" customFormat="1" ht="22.5" customHeight="1" hidden="1">
      <c r="A271" s="127" t="s">
        <v>198</v>
      </c>
      <c r="B271" s="143" t="s">
        <v>199</v>
      </c>
      <c r="C271" s="143"/>
      <c r="D271" s="36"/>
      <c r="E271" s="36"/>
      <c r="F271" s="36"/>
      <c r="G271" s="36"/>
      <c r="H271" s="36"/>
      <c r="I271" s="36"/>
      <c r="J271" s="88" t="e">
        <f t="shared" si="87"/>
        <v>#DIV/0!</v>
      </c>
      <c r="K271" s="88" t="e">
        <f t="shared" si="82"/>
        <v>#DIV/0!</v>
      </c>
      <c r="L271" s="36"/>
      <c r="M271" s="36">
        <v>0</v>
      </c>
      <c r="N271" s="36">
        <v>0</v>
      </c>
      <c r="O271" s="36"/>
      <c r="P271" s="36"/>
      <c r="Q271" s="36"/>
      <c r="R271" s="36">
        <f t="shared" si="88"/>
        <v>0</v>
      </c>
      <c r="S271" s="36">
        <f t="shared" si="89"/>
        <v>0</v>
      </c>
      <c r="T271" s="36" t="e">
        <f t="shared" si="85"/>
        <v>#DIV/0!</v>
      </c>
      <c r="U271" s="31"/>
      <c r="V271" s="32"/>
      <c r="W271" s="33"/>
      <c r="X271" s="33"/>
    </row>
    <row r="272" spans="1:24" s="34" customFormat="1" ht="27.75" customHeight="1">
      <c r="A272" s="164" t="s">
        <v>243</v>
      </c>
      <c r="B272" s="143" t="s">
        <v>200</v>
      </c>
      <c r="C272" s="144">
        <v>63835.6</v>
      </c>
      <c r="D272" s="36">
        <v>286.1</v>
      </c>
      <c r="E272" s="36"/>
      <c r="F272" s="36"/>
      <c r="G272" s="36"/>
      <c r="H272" s="36">
        <v>56.9</v>
      </c>
      <c r="I272" s="36"/>
      <c r="J272" s="88">
        <f t="shared" si="87"/>
        <v>19.888150996155186</v>
      </c>
      <c r="K272" s="88">
        <f t="shared" si="82"/>
        <v>0.08913521608632173</v>
      </c>
      <c r="L272" s="36"/>
      <c r="M272" s="36">
        <v>0</v>
      </c>
      <c r="N272" s="36">
        <v>0</v>
      </c>
      <c r="O272" s="36"/>
      <c r="P272" s="36"/>
      <c r="Q272" s="36"/>
      <c r="R272" s="36">
        <f t="shared" si="88"/>
        <v>63835.6</v>
      </c>
      <c r="S272" s="36">
        <f t="shared" si="89"/>
        <v>56.9</v>
      </c>
      <c r="T272" s="36">
        <f t="shared" si="85"/>
        <v>0.08913521608632173</v>
      </c>
      <c r="U272" s="31"/>
      <c r="V272" s="32"/>
      <c r="W272" s="33"/>
      <c r="X272" s="33"/>
    </row>
    <row r="273" spans="1:24" s="34" customFormat="1" ht="33" customHeight="1">
      <c r="A273" s="164" t="s">
        <v>332</v>
      </c>
      <c r="B273" s="145" t="s">
        <v>201</v>
      </c>
      <c r="C273" s="146">
        <f aca="true" t="shared" si="90" ref="C273:H273">SUM(C274:C277)</f>
        <v>34928.3</v>
      </c>
      <c r="D273" s="146">
        <f t="shared" si="90"/>
        <v>6643</v>
      </c>
      <c r="E273" s="146">
        <f t="shared" si="90"/>
        <v>0</v>
      </c>
      <c r="F273" s="146">
        <f t="shared" si="90"/>
        <v>0</v>
      </c>
      <c r="G273" s="146">
        <f t="shared" si="90"/>
        <v>0</v>
      </c>
      <c r="H273" s="146">
        <f t="shared" si="90"/>
        <v>5872</v>
      </c>
      <c r="I273" s="30" t="e">
        <f>#REF!+#REF!+I274+I275+I276+I277+I278</f>
        <v>#REF!</v>
      </c>
      <c r="J273" s="89">
        <f t="shared" si="87"/>
        <v>88.39379798283909</v>
      </c>
      <c r="K273" s="89">
        <f t="shared" si="82"/>
        <v>16.81158258489534</v>
      </c>
      <c r="L273" s="30" t="e">
        <f>#REF!+#REF!+L274+L275+L276+L277+L278</f>
        <v>#REF!</v>
      </c>
      <c r="M273" s="30">
        <f>SUM(M274:M277)</f>
        <v>9030</v>
      </c>
      <c r="N273" s="30">
        <f>SUM(N274:N277)</f>
        <v>551.5</v>
      </c>
      <c r="O273" s="30"/>
      <c r="P273" s="30"/>
      <c r="Q273" s="30">
        <f t="shared" si="80"/>
        <v>6.107419712070874</v>
      </c>
      <c r="R273" s="30">
        <f>SUM(R274:R277)</f>
        <v>43958.3</v>
      </c>
      <c r="S273" s="30">
        <f>SUM(S274:S277)</f>
        <v>6423.5</v>
      </c>
      <c r="T273" s="30">
        <f t="shared" si="85"/>
        <v>14.612712502530806</v>
      </c>
      <c r="U273" s="31"/>
      <c r="V273" s="32"/>
      <c r="W273" s="33"/>
      <c r="X273" s="33"/>
    </row>
    <row r="274" spans="1:24" s="34" customFormat="1" ht="24.75" customHeight="1">
      <c r="A274" s="164" t="s">
        <v>202</v>
      </c>
      <c r="B274" s="132" t="s">
        <v>203</v>
      </c>
      <c r="C274" s="132">
        <v>135</v>
      </c>
      <c r="D274" s="36">
        <v>135</v>
      </c>
      <c r="E274" s="36"/>
      <c r="F274" s="36"/>
      <c r="G274" s="36"/>
      <c r="H274" s="36">
        <v>0</v>
      </c>
      <c r="I274" s="36"/>
      <c r="J274" s="88">
        <f t="shared" si="87"/>
        <v>0</v>
      </c>
      <c r="K274" s="88">
        <f t="shared" si="82"/>
        <v>0</v>
      </c>
      <c r="L274" s="36"/>
      <c r="M274" s="36">
        <v>0</v>
      </c>
      <c r="N274" s="36">
        <v>0</v>
      </c>
      <c r="O274" s="36"/>
      <c r="P274" s="36"/>
      <c r="Q274" s="88"/>
      <c r="R274" s="36">
        <f>M274+C274</f>
        <v>135</v>
      </c>
      <c r="S274" s="36">
        <f t="shared" si="89"/>
        <v>0</v>
      </c>
      <c r="T274" s="36">
        <f t="shared" si="85"/>
        <v>0</v>
      </c>
      <c r="U274" s="31"/>
      <c r="V274" s="32"/>
      <c r="W274" s="33"/>
      <c r="X274" s="33"/>
    </row>
    <row r="275" spans="1:24" s="34" customFormat="1" ht="34.5" customHeight="1">
      <c r="A275" s="164" t="s">
        <v>244</v>
      </c>
      <c r="B275" s="35" t="s">
        <v>204</v>
      </c>
      <c r="C275" s="35">
        <v>0</v>
      </c>
      <c r="D275" s="36">
        <v>0</v>
      </c>
      <c r="E275" s="36"/>
      <c r="F275" s="36"/>
      <c r="G275" s="36"/>
      <c r="H275" s="36">
        <v>0</v>
      </c>
      <c r="I275" s="36"/>
      <c r="J275" s="88"/>
      <c r="K275" s="88"/>
      <c r="L275" s="36"/>
      <c r="M275" s="36">
        <v>9030</v>
      </c>
      <c r="N275" s="36">
        <v>551.5</v>
      </c>
      <c r="O275" s="36"/>
      <c r="P275" s="36"/>
      <c r="Q275" s="88">
        <f t="shared" si="80"/>
        <v>6.107419712070874</v>
      </c>
      <c r="R275" s="36">
        <f>M275+C275</f>
        <v>9030</v>
      </c>
      <c r="S275" s="36">
        <f t="shared" si="89"/>
        <v>551.5</v>
      </c>
      <c r="T275" s="36">
        <f t="shared" si="85"/>
        <v>6.107419712070874</v>
      </c>
      <c r="U275" s="31"/>
      <c r="V275" s="32"/>
      <c r="W275" s="33"/>
      <c r="X275" s="33"/>
    </row>
    <row r="276" spans="1:24" s="34" customFormat="1" ht="36" customHeight="1">
      <c r="A276" s="164" t="s">
        <v>245</v>
      </c>
      <c r="B276" s="35" t="s">
        <v>205</v>
      </c>
      <c r="C276" s="35">
        <v>9000</v>
      </c>
      <c r="D276" s="36">
        <v>1888.4</v>
      </c>
      <c r="E276" s="36"/>
      <c r="F276" s="36"/>
      <c r="G276" s="36"/>
      <c r="H276" s="36">
        <v>1286.5</v>
      </c>
      <c r="I276" s="36"/>
      <c r="J276" s="88">
        <f t="shared" si="87"/>
        <v>68.1264562592671</v>
      </c>
      <c r="K276" s="88">
        <f t="shared" si="82"/>
        <v>14.294444444444446</v>
      </c>
      <c r="L276" s="36"/>
      <c r="M276" s="36">
        <v>0</v>
      </c>
      <c r="N276" s="36">
        <v>0</v>
      </c>
      <c r="O276" s="36"/>
      <c r="P276" s="36"/>
      <c r="Q276" s="88"/>
      <c r="R276" s="36">
        <f>M276+C276</f>
        <v>9000</v>
      </c>
      <c r="S276" s="36">
        <f t="shared" si="89"/>
        <v>1286.5</v>
      </c>
      <c r="T276" s="36">
        <f t="shared" si="85"/>
        <v>14.294444444444446</v>
      </c>
      <c r="U276" s="31"/>
      <c r="V276" s="32"/>
      <c r="W276" s="33"/>
      <c r="X276" s="33"/>
    </row>
    <row r="277" spans="1:24" s="34" customFormat="1" ht="27.75" customHeight="1">
      <c r="A277" s="164" t="s">
        <v>206</v>
      </c>
      <c r="B277" s="35" t="s">
        <v>207</v>
      </c>
      <c r="C277" s="35">
        <v>25793.3</v>
      </c>
      <c r="D277" s="36">
        <v>4619.6</v>
      </c>
      <c r="E277" s="36"/>
      <c r="F277" s="36"/>
      <c r="G277" s="36"/>
      <c r="H277" s="36">
        <v>4585.5</v>
      </c>
      <c r="I277" s="36"/>
      <c r="J277" s="88">
        <f t="shared" si="87"/>
        <v>99.2618408520218</v>
      </c>
      <c r="K277" s="88">
        <f t="shared" si="82"/>
        <v>17.777872548297427</v>
      </c>
      <c r="L277" s="36"/>
      <c r="M277" s="36">
        <v>0</v>
      </c>
      <c r="N277" s="36">
        <v>0</v>
      </c>
      <c r="O277" s="36"/>
      <c r="P277" s="36"/>
      <c r="Q277" s="88"/>
      <c r="R277" s="36">
        <f>M277+C277</f>
        <v>25793.3</v>
      </c>
      <c r="S277" s="36">
        <f t="shared" si="89"/>
        <v>4585.5</v>
      </c>
      <c r="T277" s="36">
        <f t="shared" si="85"/>
        <v>17.777872548297427</v>
      </c>
      <c r="U277" s="31"/>
      <c r="V277" s="32"/>
      <c r="W277" s="33"/>
      <c r="X277" s="33"/>
    </row>
    <row r="278" spans="1:24" s="34" customFormat="1" ht="23.25" customHeight="1" hidden="1">
      <c r="A278" s="164" t="s">
        <v>208</v>
      </c>
      <c r="B278" s="122" t="s">
        <v>209</v>
      </c>
      <c r="C278" s="122"/>
      <c r="D278" s="36"/>
      <c r="E278" s="36"/>
      <c r="F278" s="36"/>
      <c r="G278" s="36"/>
      <c r="H278" s="36"/>
      <c r="I278" s="36"/>
      <c r="J278" s="89" t="e">
        <f t="shared" si="87"/>
        <v>#DIV/0!</v>
      </c>
      <c r="K278" s="89" t="e">
        <f t="shared" si="82"/>
        <v>#DIV/0!</v>
      </c>
      <c r="L278" s="36"/>
      <c r="M278" s="36">
        <v>0</v>
      </c>
      <c r="N278" s="36">
        <v>0</v>
      </c>
      <c r="O278" s="36"/>
      <c r="P278" s="36"/>
      <c r="Q278" s="30" t="e">
        <f t="shared" si="80"/>
        <v>#DIV/0!</v>
      </c>
      <c r="R278" s="36">
        <v>0</v>
      </c>
      <c r="S278" s="36">
        <f t="shared" si="89"/>
        <v>0</v>
      </c>
      <c r="T278" s="36">
        <v>0</v>
      </c>
      <c r="U278" s="31"/>
      <c r="V278" s="32"/>
      <c r="W278" s="33"/>
      <c r="X278" s="33"/>
    </row>
    <row r="279" spans="1:24" s="34" customFormat="1" ht="33.75" customHeight="1">
      <c r="A279" s="129" t="s">
        <v>210</v>
      </c>
      <c r="B279" s="134" t="s">
        <v>211</v>
      </c>
      <c r="C279" s="135">
        <f aca="true" t="shared" si="91" ref="C279:H279">SUM(C282:C283)</f>
        <v>5196</v>
      </c>
      <c r="D279" s="135">
        <f t="shared" si="91"/>
        <v>3575</v>
      </c>
      <c r="E279" s="135">
        <f t="shared" si="91"/>
        <v>0</v>
      </c>
      <c r="F279" s="135">
        <f t="shared" si="91"/>
        <v>0</v>
      </c>
      <c r="G279" s="135">
        <f t="shared" si="91"/>
        <v>0</v>
      </c>
      <c r="H279" s="135">
        <f t="shared" si="91"/>
        <v>0</v>
      </c>
      <c r="I279" s="30"/>
      <c r="J279" s="89">
        <f t="shared" si="87"/>
        <v>0</v>
      </c>
      <c r="K279" s="89">
        <f t="shared" si="82"/>
        <v>0</v>
      </c>
      <c r="L279" s="30"/>
      <c r="M279" s="30">
        <f>SUM(M282:M283)</f>
        <v>0</v>
      </c>
      <c r="N279" s="30">
        <f>SUM(N282:N283)</f>
        <v>0</v>
      </c>
      <c r="O279" s="30"/>
      <c r="P279" s="30"/>
      <c r="Q279" s="30"/>
      <c r="R279" s="30">
        <f>SUM(R282:R283)</f>
        <v>5196</v>
      </c>
      <c r="S279" s="30">
        <f>SUM(S282:S283)</f>
        <v>0</v>
      </c>
      <c r="T279" s="30">
        <f t="shared" si="85"/>
        <v>0</v>
      </c>
      <c r="U279" s="31"/>
      <c r="V279" s="32"/>
      <c r="W279" s="33"/>
      <c r="X279" s="33"/>
    </row>
    <row r="280" spans="1:24" s="34" customFormat="1" ht="33.75" customHeight="1" hidden="1">
      <c r="A280" s="169" t="s">
        <v>215</v>
      </c>
      <c r="B280" s="35" t="s">
        <v>216</v>
      </c>
      <c r="C280" s="160"/>
      <c r="D280" s="36"/>
      <c r="E280" s="36"/>
      <c r="F280" s="36"/>
      <c r="G280" s="36"/>
      <c r="H280" s="36"/>
      <c r="I280" s="36"/>
      <c r="J280" s="89" t="e">
        <f t="shared" si="87"/>
        <v>#DIV/0!</v>
      </c>
      <c r="K280" s="89" t="e">
        <f t="shared" si="82"/>
        <v>#DIV/0!</v>
      </c>
      <c r="L280" s="36"/>
      <c r="M280" s="36">
        <v>0</v>
      </c>
      <c r="N280" s="36">
        <v>0</v>
      </c>
      <c r="O280" s="36"/>
      <c r="P280" s="36"/>
      <c r="Q280" s="30" t="e">
        <f t="shared" si="80"/>
        <v>#DIV/0!</v>
      </c>
      <c r="R280" s="36">
        <f>D280+M280</f>
        <v>0</v>
      </c>
      <c r="S280" s="36">
        <f t="shared" si="89"/>
        <v>0</v>
      </c>
      <c r="T280" s="36" t="e">
        <f t="shared" si="85"/>
        <v>#DIV/0!</v>
      </c>
      <c r="U280" s="31"/>
      <c r="V280" s="32"/>
      <c r="W280" s="33"/>
      <c r="X280" s="33"/>
    </row>
    <row r="281" spans="1:24" s="34" customFormat="1" ht="59.25" customHeight="1" hidden="1">
      <c r="A281" s="164" t="s">
        <v>217</v>
      </c>
      <c r="B281" s="35" t="s">
        <v>218</v>
      </c>
      <c r="C281" s="160"/>
      <c r="D281" s="36"/>
      <c r="E281" s="36"/>
      <c r="F281" s="36"/>
      <c r="G281" s="36"/>
      <c r="H281" s="36"/>
      <c r="I281" s="36"/>
      <c r="J281" s="89" t="e">
        <f t="shared" si="87"/>
        <v>#DIV/0!</v>
      </c>
      <c r="K281" s="89" t="e">
        <f t="shared" si="82"/>
        <v>#DIV/0!</v>
      </c>
      <c r="L281" s="36"/>
      <c r="M281" s="36">
        <v>0</v>
      </c>
      <c r="N281" s="36">
        <v>0</v>
      </c>
      <c r="O281" s="36"/>
      <c r="P281" s="36"/>
      <c r="Q281" s="30" t="e">
        <f t="shared" si="80"/>
        <v>#DIV/0!</v>
      </c>
      <c r="R281" s="36">
        <f>D281+M281</f>
        <v>0</v>
      </c>
      <c r="S281" s="36">
        <f t="shared" si="89"/>
        <v>0</v>
      </c>
      <c r="T281" s="36" t="e">
        <f t="shared" si="85"/>
        <v>#DIV/0!</v>
      </c>
      <c r="U281" s="31"/>
      <c r="V281" s="32"/>
      <c r="W281" s="33"/>
      <c r="X281" s="33"/>
    </row>
    <row r="282" spans="1:24" s="34" customFormat="1" ht="26.25">
      <c r="A282" s="164" t="s">
        <v>83</v>
      </c>
      <c r="B282" s="35" t="s">
        <v>212</v>
      </c>
      <c r="C282" s="160">
        <v>1671</v>
      </c>
      <c r="D282" s="36">
        <v>50</v>
      </c>
      <c r="E282" s="36"/>
      <c r="F282" s="36"/>
      <c r="G282" s="36"/>
      <c r="H282" s="36">
        <v>0</v>
      </c>
      <c r="I282" s="36"/>
      <c r="J282" s="88">
        <f t="shared" si="87"/>
        <v>0</v>
      </c>
      <c r="K282" s="88">
        <f t="shared" si="82"/>
        <v>0</v>
      </c>
      <c r="L282" s="36"/>
      <c r="M282" s="36">
        <v>0</v>
      </c>
      <c r="N282" s="36">
        <v>0</v>
      </c>
      <c r="O282" s="36"/>
      <c r="P282" s="36"/>
      <c r="Q282" s="88"/>
      <c r="R282" s="36">
        <f>M282+C282</f>
        <v>1671</v>
      </c>
      <c r="S282" s="36">
        <f t="shared" si="89"/>
        <v>0</v>
      </c>
      <c r="T282" s="36">
        <f t="shared" si="85"/>
        <v>0</v>
      </c>
      <c r="U282" s="31"/>
      <c r="V282" s="32"/>
      <c r="W282" s="33"/>
      <c r="X282" s="33"/>
    </row>
    <row r="283" spans="1:24" s="34" customFormat="1" ht="59.25" customHeight="1">
      <c r="A283" s="169" t="s">
        <v>333</v>
      </c>
      <c r="B283" s="139" t="s">
        <v>213</v>
      </c>
      <c r="C283" s="88">
        <v>3525</v>
      </c>
      <c r="D283" s="36">
        <v>3525</v>
      </c>
      <c r="E283" s="36"/>
      <c r="F283" s="36"/>
      <c r="G283" s="36"/>
      <c r="H283" s="36">
        <v>0</v>
      </c>
      <c r="I283" s="36"/>
      <c r="J283" s="88">
        <f t="shared" si="87"/>
        <v>0</v>
      </c>
      <c r="K283" s="88">
        <f t="shared" si="82"/>
        <v>0</v>
      </c>
      <c r="L283" s="36"/>
      <c r="M283" s="36">
        <v>0</v>
      </c>
      <c r="N283" s="36">
        <v>0</v>
      </c>
      <c r="O283" s="36"/>
      <c r="P283" s="36"/>
      <c r="Q283" s="36"/>
      <c r="R283" s="36">
        <f>M283+C283</f>
        <v>3525</v>
      </c>
      <c r="S283" s="36">
        <f t="shared" si="89"/>
        <v>0</v>
      </c>
      <c r="T283" s="36">
        <f t="shared" si="85"/>
        <v>0</v>
      </c>
      <c r="U283" s="31"/>
      <c r="V283" s="32"/>
      <c r="W283" s="33"/>
      <c r="X283" s="33"/>
    </row>
    <row r="284" spans="1:24" s="34" customFormat="1" ht="34.5" customHeight="1">
      <c r="A284" s="59" t="s">
        <v>214</v>
      </c>
      <c r="B284" s="120"/>
      <c r="C284" s="30">
        <f aca="true" t="shared" si="92" ref="C284:I284">C164+C244+C236+C235+C273+C279</f>
        <v>2064086.2000000004</v>
      </c>
      <c r="D284" s="30">
        <f t="shared" si="92"/>
        <v>520498.3</v>
      </c>
      <c r="E284" s="30">
        <f t="shared" si="92"/>
        <v>0</v>
      </c>
      <c r="F284" s="30">
        <f t="shared" si="92"/>
        <v>0</v>
      </c>
      <c r="G284" s="30">
        <f t="shared" si="92"/>
        <v>0</v>
      </c>
      <c r="H284" s="30">
        <f t="shared" si="92"/>
        <v>472640.7</v>
      </c>
      <c r="I284" s="30" t="e">
        <f t="shared" si="92"/>
        <v>#REF!</v>
      </c>
      <c r="J284" s="89">
        <f t="shared" si="87"/>
        <v>90.80542626171882</v>
      </c>
      <c r="K284" s="89">
        <f t="shared" si="82"/>
        <v>22.898302406168884</v>
      </c>
      <c r="L284" s="30" t="e">
        <f>L164+L244+L236+L235+L273+L279</f>
        <v>#REF!</v>
      </c>
      <c r="M284" s="30">
        <f>M279+M273+M244+M236+M235+M164</f>
        <v>260018.7</v>
      </c>
      <c r="N284" s="30">
        <f>N279+N273+N244+N236+N235+N164</f>
        <v>37233.700000000004</v>
      </c>
      <c r="O284" s="30" t="e">
        <f>O164+O244+O236+O235+O273+O279</f>
        <v>#REF!</v>
      </c>
      <c r="P284" s="30" t="e">
        <f>P164+P244+P236+P235+P273+P279</f>
        <v>#REF!</v>
      </c>
      <c r="Q284" s="30">
        <f t="shared" si="80"/>
        <v>14.31962393474008</v>
      </c>
      <c r="R284" s="30">
        <f>R164+R244+R236+R235+R273+R279</f>
        <v>2324104.9000000004</v>
      </c>
      <c r="S284" s="30">
        <f>S164+S244+S236+S235+S273+S279</f>
        <v>509874.4</v>
      </c>
      <c r="T284" s="30">
        <f t="shared" si="85"/>
        <v>21.938527817741786</v>
      </c>
      <c r="U284" s="31"/>
      <c r="V284" s="32"/>
      <c r="W284" s="33"/>
      <c r="X284" s="33"/>
    </row>
    <row r="285" spans="1:24" s="34" customFormat="1" ht="45" customHeight="1">
      <c r="A285" s="201" t="s">
        <v>268</v>
      </c>
      <c r="B285" s="202"/>
      <c r="C285" s="202"/>
      <c r="D285" s="202"/>
      <c r="E285" s="202"/>
      <c r="F285" s="202"/>
      <c r="G285" s="202"/>
      <c r="H285" s="202"/>
      <c r="I285" s="202"/>
      <c r="J285" s="202"/>
      <c r="K285" s="202"/>
      <c r="L285" s="202"/>
      <c r="M285" s="202"/>
      <c r="N285" s="202"/>
      <c r="O285" s="202"/>
      <c r="P285" s="202"/>
      <c r="Q285" s="202"/>
      <c r="R285" s="202"/>
      <c r="S285" s="202"/>
      <c r="T285" s="203"/>
      <c r="U285" s="31"/>
      <c r="V285" s="32"/>
      <c r="W285" s="33"/>
      <c r="X285" s="33"/>
    </row>
    <row r="286" spans="1:24" s="34" customFormat="1" ht="69.75" customHeight="1">
      <c r="A286" s="169" t="s">
        <v>336</v>
      </c>
      <c r="B286" s="141">
        <v>402102</v>
      </c>
      <c r="C286" s="141">
        <v>0</v>
      </c>
      <c r="D286" s="88">
        <v>0</v>
      </c>
      <c r="E286" s="88"/>
      <c r="F286" s="88"/>
      <c r="G286" s="88"/>
      <c r="H286" s="88">
        <v>0</v>
      </c>
      <c r="I286" s="88"/>
      <c r="J286" s="88"/>
      <c r="K286" s="88"/>
      <c r="L286" s="88"/>
      <c r="M286" s="88">
        <v>36928.6</v>
      </c>
      <c r="N286" s="88">
        <v>9110.4</v>
      </c>
      <c r="O286" s="88"/>
      <c r="P286" s="88"/>
      <c r="Q286" s="88">
        <f>N286/M286*100</f>
        <v>24.670309732835797</v>
      </c>
      <c r="R286" s="88">
        <f>D286+M286</f>
        <v>36928.6</v>
      </c>
      <c r="S286" s="88">
        <f>H286+N286</f>
        <v>9110.4</v>
      </c>
      <c r="T286" s="88">
        <f>S286/R286*100</f>
        <v>24.670309732835797</v>
      </c>
      <c r="U286" s="31"/>
      <c r="V286" s="32"/>
      <c r="W286" s="33"/>
      <c r="X286" s="33"/>
    </row>
    <row r="287" spans="1:24" s="34" customFormat="1" ht="71.25" customHeight="1">
      <c r="A287" s="169" t="s">
        <v>337</v>
      </c>
      <c r="B287" s="141">
        <v>402202</v>
      </c>
      <c r="C287" s="141">
        <v>0</v>
      </c>
      <c r="D287" s="88">
        <v>0</v>
      </c>
      <c r="E287" s="88"/>
      <c r="F287" s="88"/>
      <c r="G287" s="88"/>
      <c r="H287" s="88">
        <v>0</v>
      </c>
      <c r="I287" s="88"/>
      <c r="J287" s="88"/>
      <c r="K287" s="88"/>
      <c r="L287" s="88"/>
      <c r="M287" s="88">
        <v>4956</v>
      </c>
      <c r="N287" s="88">
        <v>1239</v>
      </c>
      <c r="O287" s="88"/>
      <c r="P287" s="88"/>
      <c r="Q287" s="88">
        <f>N287/M287*100</f>
        <v>25</v>
      </c>
      <c r="R287" s="88">
        <f>D287+M287</f>
        <v>4956</v>
      </c>
      <c r="S287" s="88">
        <f>H287+N287</f>
        <v>1239</v>
      </c>
      <c r="T287" s="88">
        <f>S287/R287*100</f>
        <v>25</v>
      </c>
      <c r="U287" s="31"/>
      <c r="V287" s="32"/>
      <c r="W287" s="33"/>
      <c r="X287" s="33"/>
    </row>
    <row r="288" spans="1:24" s="34" customFormat="1" ht="54" customHeight="1">
      <c r="A288" s="157" t="s">
        <v>266</v>
      </c>
      <c r="B288" s="130"/>
      <c r="C288" s="89">
        <f aca="true" t="shared" si="93" ref="C288:H288">C284+C287+C286</f>
        <v>2064086.2000000004</v>
      </c>
      <c r="D288" s="89">
        <f t="shared" si="93"/>
        <v>520498.3</v>
      </c>
      <c r="E288" s="89">
        <f t="shared" si="93"/>
        <v>0</v>
      </c>
      <c r="F288" s="89">
        <f t="shared" si="93"/>
        <v>0</v>
      </c>
      <c r="G288" s="89">
        <f t="shared" si="93"/>
        <v>0</v>
      </c>
      <c r="H288" s="89">
        <f t="shared" si="93"/>
        <v>472640.7</v>
      </c>
      <c r="I288" s="89" t="e">
        <f aca="true" t="shared" si="94" ref="I288:P288">I284+I287</f>
        <v>#REF!</v>
      </c>
      <c r="J288" s="89">
        <f>H288/D288*100</f>
        <v>90.80542626171882</v>
      </c>
      <c r="K288" s="89">
        <f t="shared" si="94"/>
        <v>22.898302406168884</v>
      </c>
      <c r="L288" s="89" t="e">
        <f t="shared" si="94"/>
        <v>#REF!</v>
      </c>
      <c r="M288" s="89">
        <f>M284+M286+M287</f>
        <v>301903.3</v>
      </c>
      <c r="N288" s="89">
        <f>N284+N286+N287</f>
        <v>47583.100000000006</v>
      </c>
      <c r="O288" s="89" t="e">
        <f t="shared" si="94"/>
        <v>#REF!</v>
      </c>
      <c r="P288" s="89" t="e">
        <f t="shared" si="94"/>
        <v>#REF!</v>
      </c>
      <c r="Q288" s="89">
        <f>N288/M288*100</f>
        <v>15.761040041629226</v>
      </c>
      <c r="R288" s="89">
        <f>R284+R286+R287</f>
        <v>2365989.5000000005</v>
      </c>
      <c r="S288" s="89">
        <f>S284+S286+S287</f>
        <v>520223.80000000005</v>
      </c>
      <c r="T288" s="89">
        <f>S288/R288*100</f>
        <v>21.987578558569258</v>
      </c>
      <c r="U288" s="31"/>
      <c r="V288" s="32"/>
      <c r="W288" s="33"/>
      <c r="X288" s="33"/>
    </row>
    <row r="289" spans="1:20" ht="69.75" customHeight="1">
      <c r="A289" s="28"/>
      <c r="B289" s="29"/>
      <c r="C289" s="29"/>
      <c r="D289" s="148"/>
      <c r="E289" s="22"/>
      <c r="F289" s="22"/>
      <c r="G289" s="22"/>
      <c r="H289" s="148"/>
      <c r="I289" s="22"/>
      <c r="J289" s="22"/>
      <c r="K289" s="22"/>
      <c r="L289" s="22"/>
      <c r="M289" s="23"/>
      <c r="N289" s="148"/>
      <c r="O289" s="23" t="e">
        <f>O164+O235+O236+O244+O273+O279</f>
        <v>#REF!</v>
      </c>
      <c r="P289" s="23" t="e">
        <f>P164+P235+P236+P244+P273+P279</f>
        <v>#REF!</v>
      </c>
      <c r="Q289" s="22"/>
      <c r="R289" s="22"/>
      <c r="S289" s="148"/>
      <c r="T289" s="22"/>
    </row>
    <row r="290" spans="1:24" ht="129" customHeight="1">
      <c r="A290" s="224" t="s">
        <v>338</v>
      </c>
      <c r="B290" s="224"/>
      <c r="C290" s="224"/>
      <c r="D290" s="224"/>
      <c r="E290" s="224"/>
      <c r="F290" s="224"/>
      <c r="G290" s="158"/>
      <c r="H290" s="25"/>
      <c r="I290" s="25"/>
      <c r="J290" s="25"/>
      <c r="K290" s="26"/>
      <c r="L290" s="26"/>
      <c r="M290" s="26"/>
      <c r="N290" s="26"/>
      <c r="O290" s="26"/>
      <c r="P290" s="27" t="s">
        <v>339</v>
      </c>
      <c r="Q290" s="159"/>
      <c r="R290" s="27" t="s">
        <v>339</v>
      </c>
      <c r="S290" s="4"/>
      <c r="T290" s="4"/>
      <c r="W290" s="1"/>
      <c r="X290" s="1"/>
    </row>
    <row r="291" spans="1:20" ht="30">
      <c r="A291" s="19"/>
      <c r="B291" s="19"/>
      <c r="C291" s="19"/>
      <c r="D291" s="149"/>
      <c r="E291" s="19"/>
      <c r="F291" s="19"/>
      <c r="G291" s="19"/>
      <c r="H291" s="149"/>
      <c r="I291" s="19"/>
      <c r="J291" s="19"/>
      <c r="K291" s="19"/>
      <c r="L291" s="19"/>
      <c r="M291" s="21"/>
      <c r="N291" s="153"/>
      <c r="O291" s="20"/>
      <c r="P291" s="20"/>
      <c r="Q291" s="24"/>
      <c r="R291" s="24"/>
      <c r="S291" s="156"/>
      <c r="T291" s="20"/>
    </row>
    <row r="292" spans="1:20" ht="18.75" customHeight="1">
      <c r="A292" s="19"/>
      <c r="B292" s="19"/>
      <c r="C292" s="19"/>
      <c r="D292" s="149"/>
      <c r="E292" s="19"/>
      <c r="F292" s="19"/>
      <c r="G292" s="19"/>
      <c r="H292" s="149"/>
      <c r="I292" s="19"/>
      <c r="J292" s="19"/>
      <c r="K292" s="19"/>
      <c r="L292" s="19"/>
      <c r="M292" s="21"/>
      <c r="N292" s="153"/>
      <c r="O292" s="20"/>
      <c r="P292" s="20"/>
      <c r="Q292" s="20"/>
      <c r="R292" s="20"/>
      <c r="S292" s="153"/>
      <c r="T292" s="20"/>
    </row>
    <row r="293" spans="1:20" ht="18">
      <c r="A293" s="19"/>
      <c r="B293" s="19"/>
      <c r="C293" s="19"/>
      <c r="D293" s="149"/>
      <c r="E293" s="19"/>
      <c r="F293" s="19"/>
      <c r="G293" s="19"/>
      <c r="H293" s="149"/>
      <c r="I293" s="19"/>
      <c r="J293" s="19"/>
      <c r="K293" s="19"/>
      <c r="L293" s="19"/>
      <c r="M293" s="21"/>
      <c r="N293" s="153"/>
      <c r="O293" s="20"/>
      <c r="P293" s="20"/>
      <c r="Q293" s="20"/>
      <c r="R293" s="20"/>
      <c r="S293" s="153"/>
      <c r="T293" s="20"/>
    </row>
    <row r="294" spans="1:20" ht="18">
      <c r="A294" s="19"/>
      <c r="B294" s="19"/>
      <c r="C294" s="19"/>
      <c r="D294" s="149"/>
      <c r="E294" s="19"/>
      <c r="F294" s="19"/>
      <c r="G294" s="19"/>
      <c r="H294" s="149"/>
      <c r="I294" s="19"/>
      <c r="J294" s="19"/>
      <c r="K294" s="19"/>
      <c r="L294" s="19"/>
      <c r="M294" s="21"/>
      <c r="N294" s="153"/>
      <c r="O294" s="20"/>
      <c r="P294" s="20"/>
      <c r="Q294" s="20"/>
      <c r="R294" s="20"/>
      <c r="S294" s="153"/>
      <c r="T294" s="20"/>
    </row>
    <row r="295" spans="1:20" ht="18">
      <c r="A295" s="19"/>
      <c r="B295" s="19"/>
      <c r="C295" s="19"/>
      <c r="D295" s="149"/>
      <c r="E295" s="19"/>
      <c r="F295" s="19"/>
      <c r="G295" s="19"/>
      <c r="H295" s="149"/>
      <c r="I295" s="19"/>
      <c r="J295" s="19"/>
      <c r="K295" s="19"/>
      <c r="L295" s="19"/>
      <c r="M295" s="21"/>
      <c r="N295" s="153"/>
      <c r="O295" s="20"/>
      <c r="P295" s="20"/>
      <c r="Q295" s="20"/>
      <c r="R295" s="20"/>
      <c r="S295" s="153"/>
      <c r="T295" s="20"/>
    </row>
    <row r="296" spans="1:20" ht="18">
      <c r="A296" s="19"/>
      <c r="B296" s="19"/>
      <c r="C296" s="19"/>
      <c r="D296" s="149"/>
      <c r="E296" s="19"/>
      <c r="F296" s="19"/>
      <c r="G296" s="19"/>
      <c r="H296" s="149"/>
      <c r="I296" s="19"/>
      <c r="J296" s="19"/>
      <c r="K296" s="19"/>
      <c r="L296" s="19"/>
      <c r="M296" s="21"/>
      <c r="N296" s="153"/>
      <c r="O296" s="20"/>
      <c r="P296" s="20"/>
      <c r="Q296" s="20"/>
      <c r="R296" s="20"/>
      <c r="S296" s="153"/>
      <c r="T296" s="20"/>
    </row>
    <row r="297" spans="1:20" ht="59.25">
      <c r="A297" s="10"/>
      <c r="B297" s="10"/>
      <c r="C297" s="10"/>
      <c r="D297" s="150"/>
      <c r="E297" s="10"/>
      <c r="F297" s="10"/>
      <c r="G297" s="10"/>
      <c r="H297" s="150"/>
      <c r="I297" s="10"/>
      <c r="J297" s="10"/>
      <c r="K297" s="10"/>
      <c r="L297" s="10"/>
      <c r="M297" s="11"/>
      <c r="N297" s="154"/>
      <c r="O297" s="12"/>
      <c r="P297" s="12"/>
      <c r="Q297" s="12"/>
      <c r="R297" s="12"/>
      <c r="S297" s="154"/>
      <c r="T297" s="12"/>
    </row>
    <row r="298" spans="1:20" ht="59.25">
      <c r="A298" s="10"/>
      <c r="B298" s="10"/>
      <c r="C298" s="10"/>
      <c r="D298" s="150"/>
      <c r="E298" s="10"/>
      <c r="F298" s="10"/>
      <c r="G298" s="10"/>
      <c r="H298" s="150"/>
      <c r="I298" s="10"/>
      <c r="J298" s="10"/>
      <c r="K298" s="10"/>
      <c r="L298" s="10"/>
      <c r="M298" s="11"/>
      <c r="N298" s="154"/>
      <c r="O298" s="12"/>
      <c r="P298" s="12"/>
      <c r="Q298" s="12"/>
      <c r="R298" s="12"/>
      <c r="S298" s="154"/>
      <c r="T298" s="12"/>
    </row>
    <row r="299" spans="1:20" ht="59.25">
      <c r="A299" s="10"/>
      <c r="B299" s="10"/>
      <c r="C299" s="10"/>
      <c r="D299" s="150"/>
      <c r="E299" s="10"/>
      <c r="F299" s="10"/>
      <c r="G299" s="10"/>
      <c r="H299" s="150"/>
      <c r="I299" s="10"/>
      <c r="J299" s="10"/>
      <c r="K299" s="10"/>
      <c r="L299" s="10"/>
      <c r="M299" s="11"/>
      <c r="N299" s="154"/>
      <c r="O299" s="12"/>
      <c r="P299" s="12"/>
      <c r="Q299" s="12"/>
      <c r="R299" s="12"/>
      <c r="S299" s="154"/>
      <c r="T299" s="12"/>
    </row>
    <row r="300" spans="1:20" ht="59.25">
      <c r="A300" s="10"/>
      <c r="B300" s="10"/>
      <c r="C300" s="10"/>
      <c r="D300" s="150"/>
      <c r="E300" s="10"/>
      <c r="F300" s="10"/>
      <c r="G300" s="10"/>
      <c r="H300" s="150"/>
      <c r="I300" s="10"/>
      <c r="J300" s="10"/>
      <c r="K300" s="10"/>
      <c r="L300" s="10"/>
      <c r="M300" s="11"/>
      <c r="N300" s="154"/>
      <c r="O300" s="12"/>
      <c r="P300" s="12"/>
      <c r="Q300" s="12"/>
      <c r="R300" s="12"/>
      <c r="S300" s="154"/>
      <c r="T300" s="12"/>
    </row>
    <row r="301" spans="1:20" ht="59.25">
      <c r="A301" s="10"/>
      <c r="B301" s="10"/>
      <c r="C301" s="10"/>
      <c r="D301" s="150"/>
      <c r="E301" s="10"/>
      <c r="F301" s="10"/>
      <c r="G301" s="10"/>
      <c r="H301" s="150"/>
      <c r="I301" s="10"/>
      <c r="J301" s="10"/>
      <c r="K301" s="10"/>
      <c r="L301" s="10"/>
      <c r="M301" s="11"/>
      <c r="N301" s="154"/>
      <c r="O301" s="12"/>
      <c r="P301" s="12"/>
      <c r="Q301" s="12"/>
      <c r="R301" s="12"/>
      <c r="S301" s="154"/>
      <c r="T301" s="12"/>
    </row>
    <row r="302" spans="1:20" ht="59.25">
      <c r="A302" s="10"/>
      <c r="B302" s="10"/>
      <c r="C302" s="10"/>
      <c r="D302" s="150"/>
      <c r="E302" s="10"/>
      <c r="F302" s="10"/>
      <c r="G302" s="10"/>
      <c r="H302" s="150"/>
      <c r="I302" s="10"/>
      <c r="J302" s="10"/>
      <c r="K302" s="10"/>
      <c r="L302" s="10"/>
      <c r="M302" s="11"/>
      <c r="N302" s="154"/>
      <c r="O302" s="12"/>
      <c r="P302" s="12"/>
      <c r="Q302" s="12"/>
      <c r="R302" s="12"/>
      <c r="S302" s="154"/>
      <c r="T302" s="12"/>
    </row>
    <row r="303" spans="1:20" ht="59.25">
      <c r="A303" s="10"/>
      <c r="B303" s="10"/>
      <c r="C303" s="10"/>
      <c r="D303" s="150"/>
      <c r="E303" s="10"/>
      <c r="F303" s="10"/>
      <c r="G303" s="10"/>
      <c r="H303" s="150"/>
      <c r="I303" s="10"/>
      <c r="J303" s="10"/>
      <c r="K303" s="10"/>
      <c r="L303" s="10"/>
      <c r="M303" s="11"/>
      <c r="N303" s="154"/>
      <c r="O303" s="12"/>
      <c r="P303" s="12"/>
      <c r="Q303" s="12"/>
      <c r="R303" s="12"/>
      <c r="S303" s="154"/>
      <c r="T303" s="12"/>
    </row>
    <row r="304" ht="58.5">
      <c r="H304" s="151"/>
    </row>
    <row r="305" ht="58.5">
      <c r="H305" s="151"/>
    </row>
    <row r="306" ht="58.5">
      <c r="H306" s="151"/>
    </row>
    <row r="307" ht="58.5">
      <c r="H307" s="151"/>
    </row>
    <row r="308" ht="58.5">
      <c r="H308" s="151"/>
    </row>
    <row r="309" ht="58.5">
      <c r="H309" s="151"/>
    </row>
    <row r="310" ht="58.5">
      <c r="H310" s="151"/>
    </row>
    <row r="311" ht="58.5">
      <c r="H311" s="151"/>
    </row>
    <row r="312" ht="58.5">
      <c r="H312" s="151"/>
    </row>
    <row r="313" ht="58.5">
      <c r="H313" s="151"/>
    </row>
    <row r="314" ht="58.5">
      <c r="H314" s="151"/>
    </row>
    <row r="315" ht="58.5">
      <c r="H315" s="151"/>
    </row>
    <row r="316" ht="58.5">
      <c r="H316" s="151"/>
    </row>
    <row r="317" ht="58.5">
      <c r="H317" s="151"/>
    </row>
    <row r="318" ht="58.5">
      <c r="H318" s="151"/>
    </row>
    <row r="319" ht="58.5">
      <c r="H319" s="151"/>
    </row>
    <row r="320" ht="58.5">
      <c r="H320" s="151"/>
    </row>
    <row r="321" ht="58.5">
      <c r="H321" s="151"/>
    </row>
    <row r="322" ht="58.5">
      <c r="H322" s="151"/>
    </row>
    <row r="323" ht="58.5">
      <c r="H323" s="151"/>
    </row>
    <row r="324" ht="58.5">
      <c r="H324" s="151"/>
    </row>
    <row r="325" ht="58.5">
      <c r="H325" s="151"/>
    </row>
    <row r="326" ht="58.5">
      <c r="H326" s="151"/>
    </row>
    <row r="327" ht="58.5">
      <c r="H327" s="151"/>
    </row>
    <row r="328" ht="58.5">
      <c r="H328" s="151"/>
    </row>
    <row r="329" ht="58.5">
      <c r="H329" s="151"/>
    </row>
    <row r="330" ht="58.5">
      <c r="H330" s="151"/>
    </row>
    <row r="331" ht="58.5">
      <c r="H331" s="151"/>
    </row>
    <row r="332" ht="58.5">
      <c r="H332" s="151"/>
    </row>
    <row r="333" ht="58.5">
      <c r="H333" s="151"/>
    </row>
    <row r="334" ht="58.5">
      <c r="H334" s="151"/>
    </row>
    <row r="335" ht="58.5">
      <c r="H335" s="151"/>
    </row>
    <row r="336" ht="58.5">
      <c r="H336" s="151"/>
    </row>
    <row r="337" ht="58.5">
      <c r="H337" s="151"/>
    </row>
    <row r="338" ht="58.5">
      <c r="H338" s="151"/>
    </row>
    <row r="339" ht="58.5">
      <c r="H339" s="151"/>
    </row>
    <row r="340" ht="58.5">
      <c r="H340" s="151"/>
    </row>
    <row r="341" ht="58.5">
      <c r="H341" s="151"/>
    </row>
    <row r="342" ht="58.5">
      <c r="H342" s="151"/>
    </row>
    <row r="343" ht="58.5">
      <c r="H343" s="151"/>
    </row>
    <row r="344" ht="58.5">
      <c r="H344" s="151"/>
    </row>
    <row r="345" ht="58.5">
      <c r="H345" s="151"/>
    </row>
    <row r="346" ht="58.5">
      <c r="H346" s="151"/>
    </row>
    <row r="347" ht="58.5">
      <c r="H347" s="151"/>
    </row>
    <row r="348" ht="58.5">
      <c r="H348" s="151"/>
    </row>
    <row r="349" ht="58.5">
      <c r="H349" s="151"/>
    </row>
  </sheetData>
  <sheetProtection/>
  <mergeCells count="85">
    <mergeCell ref="A290:F290"/>
    <mergeCell ref="B146:B147"/>
    <mergeCell ref="D146:D147"/>
    <mergeCell ref="A285:T285"/>
    <mergeCell ref="V174:V175"/>
    <mergeCell ref="B134:B144"/>
    <mergeCell ref="D148:D149"/>
    <mergeCell ref="A168:A169"/>
    <mergeCell ref="B168:B169"/>
    <mergeCell ref="H168:H169"/>
    <mergeCell ref="A146:A147"/>
    <mergeCell ref="Q168:Q169"/>
    <mergeCell ref="D168:D169"/>
    <mergeCell ref="M5:S5"/>
    <mergeCell ref="A15:T15"/>
    <mergeCell ref="A110:A111"/>
    <mergeCell ref="B110:B111"/>
    <mergeCell ref="T110:T111"/>
    <mergeCell ref="D110:D111"/>
    <mergeCell ref="A9:A14"/>
    <mergeCell ref="N1:T1"/>
    <mergeCell ref="N2:T2"/>
    <mergeCell ref="N3:T3"/>
    <mergeCell ref="N4:T4"/>
    <mergeCell ref="A6:T6"/>
    <mergeCell ref="A7:T7"/>
    <mergeCell ref="A163:T163"/>
    <mergeCell ref="K168:K169"/>
    <mergeCell ref="H131:H132"/>
    <mergeCell ref="T168:T169"/>
    <mergeCell ref="A148:A149"/>
    <mergeCell ref="B148:B149"/>
    <mergeCell ref="D134:D144"/>
    <mergeCell ref="T134:T144"/>
    <mergeCell ref="S146:S147"/>
    <mergeCell ref="H148:H149"/>
    <mergeCell ref="B131:B132"/>
    <mergeCell ref="A134:A144"/>
    <mergeCell ref="B9:B14"/>
    <mergeCell ref="F10:F14"/>
    <mergeCell ref="K10:K14"/>
    <mergeCell ref="N10:N14"/>
    <mergeCell ref="G10:G14"/>
    <mergeCell ref="H134:H144"/>
    <mergeCell ref="C10:C14"/>
    <mergeCell ref="M9:Q9"/>
    <mergeCell ref="X10:X14"/>
    <mergeCell ref="D10:D14"/>
    <mergeCell ref="I10:I14"/>
    <mergeCell ref="M10:M14"/>
    <mergeCell ref="Q110:Q111"/>
    <mergeCell ref="H110:H111"/>
    <mergeCell ref="M110:M111"/>
    <mergeCell ref="L10:L14"/>
    <mergeCell ref="S10:S14"/>
    <mergeCell ref="Q10:Q14"/>
    <mergeCell ref="D9:L9"/>
    <mergeCell ref="E10:E14"/>
    <mergeCell ref="U10:U14"/>
    <mergeCell ref="S110:S111"/>
    <mergeCell ref="H10:H14"/>
    <mergeCell ref="N110:N111"/>
    <mergeCell ref="J10:J14"/>
    <mergeCell ref="R10:R14"/>
    <mergeCell ref="R9:T9"/>
    <mergeCell ref="K148:K149"/>
    <mergeCell ref="R148:R149"/>
    <mergeCell ref="S134:S144"/>
    <mergeCell ref="K134:K144"/>
    <mergeCell ref="R146:R147"/>
    <mergeCell ref="U9:X9"/>
    <mergeCell ref="V131:V132"/>
    <mergeCell ref="U131:U132"/>
    <mergeCell ref="T10:T14"/>
    <mergeCell ref="V10:V14"/>
    <mergeCell ref="M168:M169"/>
    <mergeCell ref="T148:T149"/>
    <mergeCell ref="N168:N169"/>
    <mergeCell ref="R110:R111"/>
    <mergeCell ref="H146:H147"/>
    <mergeCell ref="K146:K147"/>
    <mergeCell ref="R134:R144"/>
    <mergeCell ref="K110:K111"/>
    <mergeCell ref="T146:T147"/>
    <mergeCell ref="S148:S149"/>
  </mergeCells>
  <printOptions/>
  <pageMargins left="0.3937007874015748" right="0.3937007874015748" top="1.1811023622047245" bottom="0.7874015748031497" header="0.8267716535433072" footer="0.1968503937007874"/>
  <pageSetup fitToHeight="13" fitToWidth="1" horizontalDpi="600" verticalDpi="600" orientation="landscape" paperSize="9" scale="34" r:id="rId2"/>
  <headerFooter differentFirst="1" alignWithMargins="0">
    <oddHeader xml:space="preserve">&amp;C&amp;"Times New Roman,обычный"&amp;26&amp;P&amp;R&amp;"Times New Roman,обычный"&amp;26Продовження додатка </oddHeader>
  </headerFooter>
  <rowBreaks count="2" manualBreakCount="2">
    <brk id="185" max="255" man="1"/>
    <brk id="28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B34" sqref="B3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Горисполком 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Зикеева</dc:creator>
  <cp:keywords/>
  <dc:description/>
  <cp:lastModifiedBy>User</cp:lastModifiedBy>
  <cp:lastPrinted>2021-05-05T10:40:09Z</cp:lastPrinted>
  <dcterms:created xsi:type="dcterms:W3CDTF">2001-12-13T09:49:55Z</dcterms:created>
  <dcterms:modified xsi:type="dcterms:W3CDTF">2021-05-14T06:15:57Z</dcterms:modified>
  <cp:category/>
  <cp:version/>
  <cp:contentType/>
  <cp:contentStatus/>
</cp:coreProperties>
</file>