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35" windowWidth="11130" windowHeight="8565" activeTab="0"/>
  </bookViews>
  <sheets>
    <sheet name="01.2021" sheetId="1" r:id="rId1"/>
  </sheets>
  <definedNames>
    <definedName name="_xlfn.AGGREGATE" hidden="1">#NAME?</definedName>
    <definedName name="_xlnm.Print_Titles" localSheetId="0">'01.2021'!$11:$11</definedName>
    <definedName name="_xlnm.Print_Area" localSheetId="0">'01.2021'!$A$1:$J$182</definedName>
  </definedNames>
  <calcPr fullCalcOnLoad="1"/>
</workbook>
</file>

<file path=xl/sharedStrings.xml><?xml version="1.0" encoding="utf-8"?>
<sst xmlns="http://schemas.openxmlformats.org/spreadsheetml/2006/main" count="275" uniqueCount="204">
  <si>
    <t>Х</t>
  </si>
  <si>
    <t>УСЬОГО</t>
  </si>
  <si>
    <t>Код Функціональної класифікації видатків та кредитування бюджету</t>
  </si>
  <si>
    <t>0490</t>
  </si>
  <si>
    <t>Департамент з гуманітарних питань  міської ради</t>
  </si>
  <si>
    <t>1500000</t>
  </si>
  <si>
    <t>Департамент житлово-комунального господарства та будівництва міської ради</t>
  </si>
  <si>
    <t>0443</t>
  </si>
  <si>
    <t>1510000</t>
  </si>
  <si>
    <t>0600000</t>
  </si>
  <si>
    <t>0610000</t>
  </si>
  <si>
    <t>Будівництво установ та закладів соціальної сфери</t>
  </si>
  <si>
    <t xml:space="preserve">Будівництво медичних установ та закладів </t>
  </si>
  <si>
    <t>Будівництво споруд, установ та закладів фізичної культури і спорту</t>
  </si>
  <si>
    <t>0617321</t>
  </si>
  <si>
    <t>0700000</t>
  </si>
  <si>
    <t>0710000</t>
  </si>
  <si>
    <t>Управління охорони здоров'я  міської ради</t>
  </si>
  <si>
    <t>у тому числі</t>
  </si>
  <si>
    <t>Реконструкція будівлі дитячої спортивної школи  КЗ «СК «Прометей» КМР за адресою: просп.Аношкіна, 109, м.Кам’янське Дніпропетровської області (ПКД)</t>
  </si>
  <si>
    <t>2017-2019</t>
  </si>
  <si>
    <t>1517330</t>
  </si>
  <si>
    <t>7330</t>
  </si>
  <si>
    <t>Реконструкція адміністративної будівлі комплексу нежитлових будівель та споруд за адресою: просп.Аношкіна, 3А, м Кам’янське (ПКД)</t>
  </si>
  <si>
    <t>Орган з питань охорони здоров`я</t>
  </si>
  <si>
    <t>Орган з питань будівництва</t>
  </si>
  <si>
    <t>Реконструкція адміністративної будівлі за адресою: проспект Василя Стуса, 10/12 в м.Кам’янське. Коригування 2</t>
  </si>
  <si>
    <t>1517324</t>
  </si>
  <si>
    <t>7324</t>
  </si>
  <si>
    <t>Будівництво установ та закладів культури</t>
  </si>
  <si>
    <t>Орган з питань освіти і науки</t>
  </si>
  <si>
    <t>1517368</t>
  </si>
  <si>
    <t>Виконання інвестиційних проектів за рахунок субвенцій з інших бюджетів</t>
  </si>
  <si>
    <t>у тому числі субвенція з державного бюджету місцевим бюджетам на проведення робіт, пов’язаних зі створенням і забезпеченням функціонування центрів надання адміністративних послуг, у тому числі послуг соціального характеру, в форматі «Прозорий офіс»</t>
  </si>
  <si>
    <t xml:space="preserve">Будівництво палацу спорту за адресою: вул. Вячеслава Чорновола, 67Е, м.Кам’янське, Дніпропетровської області (об'єкт незавершеного будівництва "Тренувальна база з баскетболу по вул. В.В.Щербицького у м.Дніпродзержинськ (Дніпропетровська область)") </t>
  </si>
  <si>
    <t>Реконструкція адміністративної будівлі за адресою: вул.Затишна, буд.3 в м.Кам’янське. Коригування ( в т.ч. ПКД)</t>
  </si>
  <si>
    <t>Будівництво інших об’єктів комунальної власності</t>
  </si>
  <si>
    <t>0810</t>
  </si>
  <si>
    <t>1517366</t>
  </si>
  <si>
    <t>Реалізація проектів в рамках Надзвичайної кредитної програми для відновлення України</t>
  </si>
  <si>
    <t>у тому числі 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</si>
  <si>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Реконструкція окремо розташованої будівлі комунального закладу «Навчально-виховний комплекс «Гімназія №11 – спеціалізована школа з поглибленим вивченням іноземних мов І ступеня – дошкільний навчальний заклад «Еврика» Кам’янської міської ради за адресою: вул. 9 Травня, 18 </t>
  </si>
  <si>
    <t xml:space="preserve">Реконструкція комунального закладу «Спеціалізована школа з поглибленим вивченням іноземних мов І ступеня – колегіум №16» Кам’янської міської ради за адресою: просп. Тараса Шевченка, 8, м.Кам’янське </t>
  </si>
  <si>
    <t xml:space="preserve">Будівництво мультифункціонального майданчику для занять ігровими видами спорту за адресою: просп.Перемоги,63 м.Кам’янське Дніпропетровської області (в т.ч. ПКД) 
</t>
  </si>
  <si>
    <t>Будівництво мультифункціонального майданчику для занять ігровими видами спорту за адресою: вул.Пушкіна,14Б сел.Карнаухівка м.Кам’янське Дніпропетровської області (в т.ч. ПКД)</t>
  </si>
  <si>
    <t>2016-2020</t>
  </si>
  <si>
    <t>Будівництво льодової арени в районі комунального підприємства «Спортивний комбінат «Прометей» по проспекту Аношкіна у м.Кам’янське (у т.ч. ПКД)</t>
  </si>
  <si>
    <t>Секретар міської ради</t>
  </si>
  <si>
    <t>1515045</t>
  </si>
  <si>
    <t>Будівництво мультифункціональних майданчиків для занять ігровими видами спорту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</si>
  <si>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</si>
  <si>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</si>
  <si>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</si>
  <si>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об’єкта будівництва/вид будівельних робіт, у тому числі проєктні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</si>
  <si>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</si>
  <si>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</si>
  <si>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</si>
  <si>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 у бюджетному періоді, гривень</t>
  </si>
  <si>
    <t xml:space="preserve"> Рівень готовності  об’єкта на кінець бюджетного періоду, % </t>
  </si>
  <si>
    <t>Найменування головного розпорядника коштів міського бюджету/ відповідального виконавця,                                                найменування бюджетної програми
згідно з Типовою програмною класифікацію                                                                                                                                             видатків та кредитування місцевого бюджету</t>
  </si>
  <si>
    <t>1517640</t>
  </si>
  <si>
    <t>0470</t>
  </si>
  <si>
    <t>Заходи з енергозбереження</t>
  </si>
  <si>
    <t>2019-2020</t>
  </si>
  <si>
    <t>2020-2021</t>
  </si>
  <si>
    <t>1516030</t>
  </si>
  <si>
    <t>0620</t>
  </si>
  <si>
    <t>Організація благоустрою населених пунктів</t>
  </si>
  <si>
    <t>Кпітальний ремонт скверу по проспекту Свободи в м.Кам'янське від проспекту Аношкіна до площі Визволителів</t>
  </si>
  <si>
    <t>Реконструкція комунального закладу «Середня загальноосвітня школа №28» Кам'янської міської ради за адресою: Дніпропетровська область, м.Кам'янське, вул.Криворізька, 41</t>
  </si>
  <si>
    <t>2018-2020</t>
  </si>
  <si>
    <t>Реконструкція лікарні (пологового будинку) комунального некомерційного підприємства Кам’янської міської ради «Міська лікарня №9» за адресою: м.Кам’янське, просп.Аношкіна, 72. Коригування</t>
  </si>
  <si>
    <t>2016-2021</t>
  </si>
  <si>
    <t xml:space="preserve">Реконструкція будівлі майстерні загальноосвітньої школи №40 під амбулаторію №3 КЗОЗ КМР "Центр ПМСД №1" за адресою: проспект Наддніпрянський, 3 м. Кам'янське </t>
  </si>
  <si>
    <t>1516011</t>
  </si>
  <si>
    <t>Експлуатація та технічне обслуговування житлового фонду</t>
  </si>
  <si>
    <t>0610</t>
  </si>
  <si>
    <t>0617324</t>
  </si>
  <si>
    <t>0717322</t>
  </si>
  <si>
    <t xml:space="preserve">у тому числі за рахунок зовнішнього місцевого запозичення шляхом залучення кредиту від Північної Екологічної Фінансової Корпорації (НЕФКО) </t>
  </si>
  <si>
    <t>Капітальний ремонт покрівлі «Комунальний заклад «Навчально-виховне об’єднання «Ліцей нових інформаційних технологій – загальноосвітній навчальний заклад І-ІІ ступенів - дошкільний навчальний заклад» Кам’янської міської ради за адресою: м.Кам’янське, просп. Перемоги, 47 (в тому числі ПКД)</t>
  </si>
  <si>
    <t xml:space="preserve">Капітальний ремонт покрівлі житлового будинку по                                               б-р.Будівельників,2 м.Кам’янське </t>
  </si>
  <si>
    <t xml:space="preserve">Капітальний ремонт покрівлі житлового будинку по                                              б-р.Будівельників,5 м.Кам’янське </t>
  </si>
  <si>
    <t xml:space="preserve">Капітальний ремонт покрівлі житлового будинку по                                                   б-р. Будівельників,11 м.Кам’янське </t>
  </si>
  <si>
    <t>1100000</t>
  </si>
  <si>
    <t>Орган у справах сім’ї, молоді та спорту</t>
  </si>
  <si>
    <t>1110000</t>
  </si>
  <si>
    <t>Управління молоді та спорту міської ради</t>
  </si>
  <si>
    <t>1117325</t>
  </si>
  <si>
    <t>7325</t>
  </si>
  <si>
    <t>Капітальний ремонт покрівлі комунального закладу «Дитячо-юнацька спортивна школа №1 м.Кам’янське» Кам’янської міської ради</t>
  </si>
  <si>
    <t xml:space="preserve">Капітальний ремонт тротуару по просп.Тараса Шевченко від площі Майдану Героїв до перехрестя з просп.Аношкіна (права сторона) в м.Кам’янське Дніпропетровської області (в т.ч. ПКД) </t>
  </si>
  <si>
    <t xml:space="preserve">Капітальний ремонт тротуару по просп.Тараса Шевченко від площі Майдану Героїв до перехрестя з просп.Аношкіна (ліва сторона) в м.Кам’янське Дніпропетровської області (в т.ч. ПКД) </t>
  </si>
  <si>
    <t xml:space="preserve">Капітальний ремонт тротуару по просп.Свободи від просп.Гімназичний  до просп.Тараса Шевченко (права сторона) в м.Кам’янське Дніпропетровської області (в т.ч. ПКД) </t>
  </si>
  <si>
    <t xml:space="preserve">Капітальний ремонт тротуару по просп.Свободи від просп.Гімназичний  до просп.Тараса Шевченко (ліва сторона) в м.Кам’янське Дніпропетровської області (в т.ч. ПКД) </t>
  </si>
  <si>
    <t>«Реконструкція адміністративної будівлі за адресою: вул.Затишна, буд.3 в м.Кам’янське.» Коригування</t>
  </si>
  <si>
    <t>в тому числі за рахунок місцевого внутрішнього запозичення (кредиту) від АКЦІОНЕРНОГО ТОВАРИСТВА «ДЕРЖАВНИЙ ОЩАДНИЙ БАНК УКРАЇНИ»</t>
  </si>
  <si>
    <t>Капітальний ремонт з улаштуванням електроопалення квартир (де мешкають громадяни окремих категорій соціально незахищених верств населення), в тому числі виготовлення проектно-кошторисної документації</t>
  </si>
  <si>
    <t>"Реконструкція стадіону КЗ "Середня загальноосвітня школа № 18" Кам'янської міської ради вул. Звенигородська, 31, м.Кам'янське Дніпропетровської області</t>
  </si>
  <si>
    <t>«Капітальний ремонт житлового будинку по вул.Харківська, 25 (покрівля) м. Дніпродзержинськ» Коригування</t>
  </si>
  <si>
    <t>«Капітальний ремонт вхідної групи, II-го поверху (друга половина) та III-го поверху (III-х поверхової будівлі) амбулаторії ЗПСМ №5 КНП КМР «Центр ПМСД №3» за адресою: просп. Аношкіна, 7В», (в тому числі виготовлення ПКД)</t>
  </si>
  <si>
    <t xml:space="preserve">Реконструкція вул. 40 років Перемоги в м. Дніпродзержинську. Коригування </t>
  </si>
  <si>
    <t>Капітальний ремонт тротуару по просп. Свободи від просп. Аношкіна до пл. Визволителів (права сторона) в м. Кам’янське Дніпропетровської області (в т.ч. ПКД)</t>
  </si>
  <si>
    <t>«Будівництво амбулаторії загальної практики сімейної медицини № 2 КНП КМР «ЦПМСД № 3» за адресою: вул. Залізняка, 1, м. Кам’янське».</t>
  </si>
  <si>
    <t>«Реконструкція лівобережного парку КП КМР «Лівобережний парк» за адресою: просп.Металургів, 1 м.Кам’янське» (в т.ч. ПВР)</t>
  </si>
  <si>
    <t>«Реконструкція комунального закладу «Середня загальноосвітня школа №20 ім. О. І. Стовби» Кам’янської міської ради за адресою: вул. Стовби, 2, м. Кам’янське» (в т.ч. ПВР)</t>
  </si>
  <si>
    <t xml:space="preserve">«Капітальний ремонт покриття біля трамвайної колії по просп. Тараса Шевченка від площі майдану Героїв до вул. Бурхана в м.Кам’янське Дніпропетровської області» (в т.ч. ПКД) </t>
  </si>
  <si>
    <t>«Капітальний ремонт зовнішніх мереж теплопостачання будівлі дошкільного навчального закладу (ясла-садок) комбінованого типу «Соняшник» та фізкультурно-оздоровчого відділення комунального закладу «Навчально-виховного об’єднання «Ліцею нових інформаційних технологій – загальноосвітнього навчального закладу І-ІІ ступенів – дошкільний навчальний заклад» Кам’янської міської ради за адресою: просп. Наддніпрянський,25, м.Кам’янське, Дніпропетровської області» (в тому числі ПКД)</t>
  </si>
  <si>
    <t>Капітальний ремонт тротуару по просп. Свободи від просп. Аношкіна до пл. Визволителів (ліва сторона) в м. Кам’янське Дніпропетровської області (в т.ч. ПКД)</t>
  </si>
  <si>
    <t>«Реконструкція комплексу нежитлових будівель за адресою: вул. Широка, 92, м. Кам’янське Дніпропетровської області» (в т.ч. ПКД)</t>
  </si>
  <si>
    <t>«Будівництво стрільбища для кульової стрільби за адресою: м.Кам’янське, вул.Лохвицького» (в т.ч. ПВР)</t>
  </si>
  <si>
    <t xml:space="preserve">Додаток 5   </t>
  </si>
  <si>
    <t xml:space="preserve">до рішення міської ради </t>
  </si>
  <si>
    <t>«Реконструкція водопостачання та водовідведення житлових будинків №№17,18 по вул. Гастелло, м. Кам’янське» (в т.ч. ПКД)</t>
  </si>
  <si>
    <t>2019-2021</t>
  </si>
  <si>
    <t>2018-2021</t>
  </si>
  <si>
    <t>2017-2021</t>
  </si>
  <si>
    <t xml:space="preserve">2018-2021 </t>
  </si>
  <si>
    <t>«Капітальний ремонт фонтану-каскаду біля Пам'ятника Матері по просп.Свободи у м.Кам'янське» (в т.ч. коригування ПКД)</t>
  </si>
  <si>
    <t>«Капітальний ремонт будівлі дошкільного навчального закладу (ясла-садок) комбінованого типу «Соняшник» та фізкультурно-оздоровчого відділення комунального закладу «Навчально-виховного об’єднання «Ліцею нових інформаційних технологій – загальноосвітнього навчального закладу І-ІІ ступенів - дошкільний навчальний заклад» Кам’янської міської ради за адресою: проспект Наддніпрянський, 25, м. Кам’янське, Дніпропетровської області» (в тому числі ПКД)</t>
  </si>
  <si>
    <t>Наталія КТІТАРОВА</t>
  </si>
  <si>
    <t xml:space="preserve">«Капітальний ремонт скверу по проспекту Свободи в м. Кам’янське від проспекту Аношкіна до площі Визволителів» (в т.ч. коригування ПКД) </t>
  </si>
  <si>
    <t>04571000000</t>
  </si>
  <si>
    <t>2900000</t>
  </si>
  <si>
    <t>2910000</t>
  </si>
  <si>
    <t>2917330</t>
  </si>
  <si>
    <t>Орган з питань захисту населення і територій від надзвичайних ситуацій техногенного та природного характеру</t>
  </si>
  <si>
    <t>Управління з питань надзвичайних ситуацій та цивільного захисту населення міської ради</t>
  </si>
  <si>
    <t xml:space="preserve">«Капітальний ремонт будівлі «Комунальний заклад «Середня загальноосвітня школа №34» Кам’янської міської ради» за адресою: м. Кам’янське, вул. Дорожна, 22» </t>
  </si>
  <si>
    <t xml:space="preserve">«Капітальний ремонт будівлі комунального закладу «Дошкільний навчальний заклад (ясла-садок) № 39 «Ромашка» Кам’янської міської ради за адресою: Дніпропетровська область, м. Кам’янське, вул. Сурська, 174-А» </t>
  </si>
  <si>
    <t>«Капітальний ремонт приміщень північного блоку будівлі Комунального закладу «Інклюзивно-ресурсний центр «Світ дитинства» Кам’янської міської ради» за адресою: вул. Дунайська, 35, м. Кам’янське Дніпропетровської області»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</si>
  <si>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№9» Кам’янської міської ради, за адресою: м. Кам’янське, вул. Долматова, 13»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</si>
  <si>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№10» Кам’янської міської ради, за адресою: м. Кам’янське, пр. Аношкіна, 121»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</si>
  <si>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№21» Кам’янської міської ради, за адресою: м. Кам’янське, бульвар Героїв, 22» (в тому числі ПКД)</t>
  </si>
  <si>
    <t>«Капітальний ремонт приміщення (улаштування ресурсної кімнати) комунального закладу «Навчально-виховний комплекс «Загальноосвітній навчальний заклад – дошкільний навчальний заклад» №24» Кам’янської міської ради, за адресою: м. Кам’янське, вул. Лікарняна, 51» (в тому числі ПКД)</t>
  </si>
  <si>
    <t>«Капітальний ремонт приміщення (улаштування ресурсної кімнати) комунального закладу «Гімназія №27» Кам’янської міської ради, за адресою: м. Кам’янське, вул. Залізняка, 19»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</si>
  <si>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№28» Кам’янської міської ради, за адресою: м. Кам’янське, вул. Криворізька,41» (в тому числі ПКД)</t>
  </si>
  <si>
    <t>«Капітальний ремонт приміщення (улаштування ресурсної кімнати) комунального закладу «Гімназія №32» Кам’янської міської ради, за адресою: м. Кам’янське, вул. Івана Сірка, 44» (в тому числі ПКД)</t>
  </si>
  <si>
    <t>«Капітальний ремонт приміщення (улаштування ресурсної кімнати) комунального закладу «Навчально-виховний комплекс №37 імені Максима Самойловича» Кам’янської міської ради, за адресою: м. Кам’янське, вул. В.Чорновола, 34/22»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</si>
  <si>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№44» Кам’янської міської ради, за адресою: м. Кам’янське, вул. Воїнів-афганців, 7А» (в тому числі ПКД)</t>
  </si>
  <si>
    <t>«Капітальний ремонт навчального кабінету під STEM-лабораторії комунального закладу «Технічний ліцей імені Анатолія Лигуна» Кам’янської міської ради, за адресою: м. Кам’янське, площа Гагаріна, 1» (в тому числі ПКД)</t>
  </si>
  <si>
    <t>«Капітальний ремонт навчального кабінету під STEM-лабораторії комунального закладу «Навчально-виховне об'єднання «Ліцей нових інформаційних технологій – загальноосвітній навчальний заклад І-ІІ ступенів – дошкільний навчальний заклад» Кам’янської міської ради, за адресою: м. Кам’янське, пр. Перемоги, 47» (в тому числі ПКД)</t>
  </si>
  <si>
    <t>«Капітальний ремонт навчального кабінету під STEM-лабораторії комунального закладу «Навчально-виховне об'єднання «Навчально-виховний комплекс «Загальноосвітній навчальний заклад І-ІІ ступенів – академічний ліцей №15» Кам’янської міської ради, за адресою: м. Кам’янське, вул.40 років Перемоги, 10» (в тому числі ПКД)</t>
  </si>
  <si>
    <t>«Капітальний ремонт фасаду та заміна вікон «Комунальний заклад «Дошкільний навчальний заклад (ясла - садок) – №29 «Світлячок» Кам’янської міської ради, за адресою: м. Кам’янське, вул. Дунайська, 35» (в тому числі ПКД)</t>
  </si>
  <si>
    <t>«Реконструкція приміщення басейну «Комунальний заклад «Дошкільний навчальний заклад (ясла-садок) – центр розвитку дитини №30 «Мальва» Кам’янської міської ради, за адресою: м. Кам’янське, бульвар Незалежності, 11» (в тому числі ПКД)</t>
  </si>
  <si>
    <t>«Капітальний ремонт баскетбольно-волейбольного майданчика комунального закладу «Ліцей №1»  Кам’янської міської ради, за адресою: м. Кам’янське, вул. Миколи Лисенка, 2А» (в тому числі ПКД)</t>
  </si>
  <si>
    <t>«Капітальний ремонт цеху горячої продукції комунального закладу «Дошкільний навчальний заклад (ясла - садок) – центр розвитку дитини №1 «Ясочка» Кам’янської міської ради, за адресою: м. Кам’янське, вул. Харківська, 33» (в тому числі ПКД)</t>
  </si>
  <si>
    <t>«Капітальний ремонт харчоблоку комунального закладу «Дошкільний навчальний заклад  (ясла – садок) №18 «Оленка» Кам’янської міської ради, за адресою: м. Кам’янське, вул. Глаголєва, 19» (в тому числі ПКД)</t>
  </si>
  <si>
    <t>«Капітальний ремонт їдальні комунального закладу «Ліцей №13» Кам’янської міської ради, за адресою: м. Кам’янське, вул. Звенигородська, 42» (в тому числі ПКД)</t>
  </si>
  <si>
    <t>«Капітальний ремонт покрівлі будівлі комунального закладу «Дошкільний навчальний заклад (ясла -садок) №7 «Пролісок»  Кам’янської міської ради за адресою: м. Кам’янське, пр. Аношкіна, 85» (в тому числі ПКД)</t>
  </si>
  <si>
    <t>«Капітальний ремонт покрівлі будівлі комунального закладу «Дошкільний навчальний заклад  (ясла-садок) №15 «Світоч» Кам’янської міської ради за адресою: м. Кам’янське, вул. Короленківська, 75»  (в тому числі ПКД)</t>
  </si>
  <si>
    <t>«Капітальний ремонт покрівлі будівлі комунального закладу «Дошкільний навчальний заклад (ясла-садок) №22 «Казкова країна» Кам’янської міської ради за адресою: м. Кам’янське, вул. Звенигородська, 5»  (в тому числі ПКД)</t>
  </si>
  <si>
    <t>«Капітальний ремонт покрівлі будівлі комунального закладу «Дошкільний навчальний заклад (ясла-садок) №23 «Дзвіночок» Кам’янської міської ради за адресою: м. Кам’янське, вул. В.Чорновола, 77» (в тому числі ПКД)</t>
  </si>
  <si>
    <t>«Капітальний ремонт покрівлі будівлі комунального закладу «Заклад дошкільної освіти (ясла – садок) комбінованого типу №41 «Посмішка» Кам’янської міської ради за адресою: м. Кам’янське, вул. Освітня, 32-а» (в тому числі ПКД)</t>
  </si>
  <si>
    <t>«Капітальний ремонт покрівлі будівлі комунального закладу «Заклад дошкільної освіти №50 «Перлинка»  Кам’янської міської ради за адресою: м. Кам’янське, вулиця Звенигородська, 26» (в тому числі ПКД)</t>
  </si>
  <si>
    <t>«Капітальний ремонт покрівлі будівлі комунального закладу «Середня загальноосвітня школа №22» Кам’янської міської ради за адресою: м. Кам’янське, вул. Глаголєва, 21» (в тому числі ПКД)</t>
  </si>
  <si>
    <t xml:space="preserve">«Капітальний ремонт фасаду будівлі з заменою вікон «Комунальний заклад «Дошкільний навчальний заклад (дитячий садок) №17 «Червона шапочка» за адресою: м.Кам’янське, вул. Затишна,7» (в тому числі ПКД) </t>
  </si>
  <si>
    <t>«Капітальний ремонт частини будівлі дошкільного навчального закладу (ясла-садок) комбінованого типу «Соняшник» та фізкультурно-оздоровчого відділення комунального закладу «Навчально-виховного об’єднання «Ліцею нових інформаційних технологій – загальноосвітнього навчального закладу І-ІІ ступенів - дошкільний навчальний заклад» Кам’янської міської ради за адресою: просп. Наддніпрянський,25, м.Кам’янське, Дніпропетровської області» (в тому числі ПКД)</t>
  </si>
  <si>
    <t>«Капітальний ремонт фасаду «Комунальний заклад спеціалізованої мистецкої освіти «Мистецька школа №1» Кам’янської міської ради за адресою: м. Кам’янське, вул. Долматова, 21» ( в тому числі ПКД)</t>
  </si>
  <si>
    <t>«Капітальний ремонт будівлі комунального закладу «Навчально-виховний комплекс «Загальноосвітній навчальний заклад – дошкільний навчальний заклад» №3» Кам’янської міської ради, заміна дерев'яних вікон на металопластикові, за адресою: м. Кам’янське, вул. Матросова, 35» (в тому числі ПКД)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</si>
  <si>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комунікаційної та соціальної інфраструктури за об’єктами у 2021 році</t>
  </si>
  <si>
    <t>«Капітальний ремонт системи киснезабезпечення КНП КМР «Міська лікарня №7» за адресою: м.Кам’янське, вул.Сергія Слісаренка, 3» (в т.ч. виготовлення ПКД)</t>
  </si>
  <si>
    <t>«Капітальний ремонт терапевтичного відділення КНП КМР «Міська лікарня №7» за адресою: м.Кам’янське, вул.Сергія Слісаренка, 3» (в т.ч. виготовлення ПКД)</t>
  </si>
  <si>
    <t>«Капітальний ремонт дитячого інфекційного відділення (блок Б, В) КНП КМР «Міська лікарня №7» за адресою: м.Кам’янське, вул.Сергія Слісаренка, 3» (в т.ч. виготовлення ПКД)</t>
  </si>
  <si>
    <t>«Капітальний ремонт покрівлі 4-х поверхової будівлі стаціонарного корпусу КНП КМР «Міська лікарня №9» за адресою: вул. Йосипа Манаєнкова, буд. 24, м. Кам’янське» (в т.ч. виготовлення ПКД)</t>
  </si>
  <si>
    <t>«Капітальний ремонт реанімаційного відділення КНП КМР «Міська лікарня №9» за адресою: по просп. Аношкіна, 72» (в т.ч. виготовлення ПКД)</t>
  </si>
  <si>
    <t>«Капітальний ремонт даху терапевтичного корпусу «Міська лікарня №9» по просп. Аношкіна, 72» (в т.ч. виготовлення ПКД)</t>
  </si>
  <si>
    <t>«Капітальний ремонт терапевтичного відділення 3-го поверху «Міська лікарня №9» по просп. Аношкіна, 72» (в т.ч. виготовлення ПКД)</t>
  </si>
  <si>
    <t>«Капітальний ремонт внутрішніх приміщень будівлі АЗПСМ № 12 КНП КМР "Центр ПМСД № 3" за адресою: по вул. Менделєєва,21» (в т.ч. виготовлення ПКД)</t>
  </si>
  <si>
    <t>Капітальний ремонт покрівлі «Комунальний заклад Кам’янської міської ради «Кіноконцертний зал «МИР» за адресою: просп. Перемоги, 35 м.Кам’янське</t>
  </si>
  <si>
    <t>Капітальний ремонт частини будівлі комунального закладу «Академічний музично-драматичний театр ім.Лесі Українки м. Кам’янського» Кам’янської міської ради за адресою: вул.Микола Лисенка,24 (в тому числі ПКД)</t>
  </si>
  <si>
    <t>«Капітальний ремонт будівлі дошкільного навчального закладу (ясла-садок) комбінованого типу «Соняшник» та фізкультурно-оздоровчого відділення комунального закладу «Навчально-виховного об’єднання «Ліцею нових інформаційних технологій – загальноосвітнього навчального закладу I-II ступенів – дошкільний навчальний заклад» Кам’янської міської ради за адресою: проспект Наддніпрянський, 25, м. Кам’янське, Дніпропетровської області»</t>
  </si>
  <si>
    <t>Будівництво «Центру безпеки» (пожежне депо) на лівобережній частині м.Кам'янське (в тому числі проєктно-кошторисна документація)</t>
  </si>
  <si>
    <t>«Капітальний ремонт прибудинкової території за адресою: вул.Сергія Слісаренка, 12А в м.Кам’янське Дніпропетровської області» (ПКД)</t>
  </si>
  <si>
    <t>«Будівництво світлофорного об'єкта на Майдані Героїв у м.Кам'янському» (ПКД)</t>
  </si>
  <si>
    <t>«Капітальний ремонт  частини фасаду житлового будинку за адресою: вул. Широка,1,  м.Кам’янське» (ПКД)</t>
  </si>
  <si>
    <t xml:space="preserve"> «Капітальний ремонт  частини фасаду житлового будинку за адресою: просп. Свободи,51,  м.Кам’янське» (ПКД)</t>
  </si>
  <si>
    <t>«Капітальний ремонт  частини фасаду житлового будинку за адресою: просп. Свободи, 49,  м.Кам’янське» (ПКД)</t>
  </si>
  <si>
    <t>«Капітальний ремонт  частини фасаду житлового будинку за адресою: просп. Свободи, 30,  м.Кам’янське» (ПКД)</t>
  </si>
  <si>
    <t>«Капітальний ремонт  частини фасаду житлового будинку за адресою: вул. Лісопильна, 1/28,  м.Кам’янське» (ПКД)</t>
  </si>
  <si>
    <t>«Капітальний ремонт фонтану-каскаду біля Пам'ятника Матері по просп.Свободи у м.Кам'янське» (коригування ПКД)</t>
  </si>
  <si>
    <t xml:space="preserve">«Капітальний ремонт скверу по проспекту Свободи в м. Кам’янське від проспекту Аношкіна до площі Визволителів» (коригування ПКД) </t>
  </si>
  <si>
    <t>«Реконструкція транспортного вузла на перехресті просп. Аношкіна та просп. Тараса Шевченка в м.Кам’янському Дніпропетровської області» (ПКД)</t>
  </si>
  <si>
    <t>«Нове будівництво мультифункціональних майданчиків для занять ігровими видами спорту за адресою: вул. Пушкіна, смт. Карнаухівка м. Кам’янське Дніпропетровської області» (коригування ПКД)</t>
  </si>
  <si>
    <t>«Нове будівництво комплексу мультифункціональних майданчиків для занять ігровими видами спорту за адресою: просп. Конституції в м. Кам’янське Дніпропетровської області» (коригування ПКД)</t>
  </si>
  <si>
    <t>«Нове будівництво комплексу мультифункціональних майданчиків для занять ігровими видами спорту за адресою: просп. Перемоги в м. Кам’янське Дніпропетровської області» (коригування ПКД)</t>
  </si>
  <si>
    <t>«Реконструкція будівлі майстерні під спортивний комплекс комунального закладу «Гімназія №8» Кам’янської міської ради за адресою: вул. 9 Травня, 16 м.Кам’янське Дніпропетровської області» (ПКД)</t>
  </si>
  <si>
    <t>«Реконструкція стадіону комунального закладу «Навчально-виховний комплекс «Гімназія №11 – спеціалізована школа з поглибленим вивченням іноземних мов І ступеня – дошкільний навчальний заклад «Еврика» Кам’янської міської ради за адресою: вул. Миру, 20» (ПКД)</t>
  </si>
  <si>
    <t xml:space="preserve">
«Капітальний ремонт  частини фасаду житлового будинку за адресою: просп. Т.Шевченка, 2/28,  м.Кам’янське» (ПКД)
</t>
  </si>
  <si>
    <t>«Реконструкція частини приміщення І поверху 4-х поверхової будівлі лікувального корпусу КНП КМР «Міський консультативно-діагностичний центр» за адресою: просп.Аношкіна, 67 м.Кам’янське» (в т.ч. виготовлення ПКД)</t>
  </si>
  <si>
    <t>«Капітальний ремонт травматологічного відділення КНП КМР «Міська лікарня швидкої медичної допомоги» за адресою: вул.Вячеслава Чорновола, 79А» (в тому числі виготовлення ПКД)</t>
  </si>
  <si>
    <t>2021-2022</t>
  </si>
  <si>
    <r>
      <t xml:space="preserve">від  </t>
    </r>
    <r>
      <rPr>
        <u val="single"/>
        <sz val="24"/>
        <rFont val="Times New Roman"/>
        <family val="1"/>
      </rPr>
      <t>18.12.2020</t>
    </r>
    <r>
      <rPr>
        <sz val="24"/>
        <rFont val="Times New Roman"/>
        <family val="1"/>
      </rPr>
      <t xml:space="preserve">  №  </t>
    </r>
    <r>
      <rPr>
        <u val="single"/>
        <sz val="24"/>
        <rFont val="Times New Roman"/>
        <family val="1"/>
      </rPr>
      <t>32-03/VIII</t>
    </r>
  </si>
  <si>
    <t>Будівництво¹ освітніх установ та закладів</t>
  </si>
  <si>
    <t>Будівництво¹ установ та закладів культури</t>
  </si>
  <si>
    <t xml:space="preserve">Будівництво¹ медичних установ та закладів </t>
  </si>
  <si>
    <t>Будівництво¹ об'єктів житлово-комунального господарства</t>
  </si>
  <si>
    <t>Будівництво¹ споруд, установ та закладів фізичної культури і спорту</t>
  </si>
  <si>
    <t>Будівництво¹ інших об'єктів комунальної власності</t>
  </si>
  <si>
    <t>«Реконструкція будівлі комунального закладу «Дитяча юнацька спортивна школа №2» Кам’янської міської ради за адресою: вул.Миру, 19А в м.Кам’янське Дніпропетровської області» (ПКД)</t>
  </si>
  <si>
    <t>«Капітальний ремонт ІV поверху педіатричного відділення (4-х поверхової будівлі) стаціонарного корпусу КНП КМР «Міська лікарня №9» за адресою: вул. Йосипа Манаєнкова, буд.24, м. Кам’янське» (в т.ч. виготовлення ПКД)</t>
  </si>
  <si>
    <t>(у редакції рішення міської ради</t>
  </si>
  <si>
    <t>«Капітальний ремонт з модернізації ліфтового обладнання вантажопасажирського ліфта вп.500 кг на 14 зупинок, за адресою: просп.Металургів буд. 14, у м.Кам'янське» (ПКД)</t>
  </si>
  <si>
    <r>
      <t xml:space="preserve">від  </t>
    </r>
    <r>
      <rPr>
        <u val="single"/>
        <sz val="24"/>
        <rFont val="Times New Roman"/>
        <family val="1"/>
      </rPr>
      <t xml:space="preserve">                     </t>
    </r>
    <r>
      <rPr>
        <sz val="24"/>
        <rFont val="Times New Roman"/>
        <family val="1"/>
      </rPr>
      <t>№</t>
    </r>
    <r>
      <rPr>
        <u val="single"/>
        <sz val="24"/>
        <rFont val="Times New Roman"/>
        <family val="1"/>
      </rPr>
      <t xml:space="preserve">                </t>
    </r>
    <r>
      <rPr>
        <sz val="2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</si>
</sst>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0_ ;[Red]\-#,##0.00\ "/>
    <numFmt numFmtId="219" formatCode="#,##0.000_ ;[Red]\-#,##0.000\ "/>
    <numFmt numFmtId="220" formatCode="#,##0.0000_ ;[Red]\-#,##0.0000\ "/>
    <numFmt numFmtId="221" formatCode="0.0000000"/>
    <numFmt numFmtId="222" formatCode="0.000000"/>
    <numFmt numFmtId="223" formatCode="0.00000"/>
    <numFmt numFmtId="224" formatCode="0.000"/>
    <numFmt numFmtId="225" formatCode="#,##0.000000"/>
    <numFmt numFmtId="226" formatCode="#,##0.0\ _₽"/>
    <numFmt numFmtId="227" formatCode="#,##0.00;[Red]#,##0.00"/>
  </numFmts>
  <fonts count="8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4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20"/>
      <color indexed="9"/>
      <name val="Times New Roman"/>
      <family val="1"/>
    </font>
    <font>
      <i/>
      <sz val="14"/>
      <color indexed="9"/>
      <name val="Times New Roman"/>
      <family val="1"/>
    </font>
    <font>
      <i/>
      <sz val="24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sz val="13"/>
      <color indexed="10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i/>
      <sz val="20"/>
      <name val="Times New Roman"/>
      <family val="1"/>
    </font>
    <font>
      <i/>
      <sz val="24"/>
      <name val="Times New Roman"/>
      <family val="1"/>
    </font>
    <font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u val="single"/>
      <sz val="24"/>
      <name val="Times New Roman"/>
      <family val="1"/>
    </font>
    <font>
      <u val="single"/>
      <sz val="22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24"/>
      <color indexed="10"/>
      <name val="Times New Roman"/>
      <family val="1"/>
    </font>
    <font>
      <sz val="11"/>
      <color indexed="10"/>
      <name val="Times New Roman"/>
      <family val="1"/>
    </font>
    <font>
      <b/>
      <sz val="26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24"/>
      <color rgb="FFFF0000"/>
      <name val="Times New Roman"/>
      <family val="1"/>
    </font>
    <font>
      <sz val="11"/>
      <color rgb="FFFF0000"/>
      <name val="Times New Roman"/>
      <family val="1"/>
    </font>
    <font>
      <b/>
      <sz val="26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40">
    <xf numFmtId="0" fontId="0" fillId="0" borderId="0" xfId="0" applyAlignment="1">
      <alignment/>
    </xf>
    <xf numFmtId="2" fontId="23" fillId="0" borderId="0" xfId="0" applyNumberFormat="1" applyFont="1" applyFill="1" applyAlignment="1" applyProtection="1">
      <alignment vertical="center" wrapText="1"/>
      <protection/>
    </xf>
    <xf numFmtId="2" fontId="34" fillId="26" borderId="0" xfId="0" applyNumberFormat="1" applyFont="1" applyFill="1" applyAlignment="1" applyProtection="1">
      <alignment vertical="center" wrapText="1"/>
      <protection/>
    </xf>
    <xf numFmtId="2" fontId="36" fillId="26" borderId="0" xfId="0" applyNumberFormat="1" applyFont="1" applyFill="1" applyAlignment="1" applyProtection="1">
      <alignment vertical="center" wrapText="1"/>
      <protection/>
    </xf>
    <xf numFmtId="2" fontId="37" fillId="26" borderId="0" xfId="0" applyNumberFormat="1" applyFont="1" applyFill="1" applyAlignment="1" applyProtection="1">
      <alignment vertical="center" wrapText="1"/>
      <protection/>
    </xf>
    <xf numFmtId="2" fontId="23" fillId="0" borderId="0" xfId="0" applyNumberFormat="1" applyFont="1" applyFill="1" applyAlignment="1">
      <alignment vertical="center" wrapText="1"/>
    </xf>
    <xf numFmtId="2" fontId="24" fillId="0" borderId="0" xfId="0" applyNumberFormat="1" applyFont="1" applyFill="1" applyAlignment="1">
      <alignment vertical="center" wrapText="1"/>
    </xf>
    <xf numFmtId="2" fontId="45" fillId="0" borderId="0" xfId="0" applyNumberFormat="1" applyFont="1" applyFill="1" applyAlignment="1">
      <alignment vertical="center" wrapText="1"/>
    </xf>
    <xf numFmtId="2" fontId="42" fillId="0" borderId="0" xfId="0" applyNumberFormat="1" applyFont="1" applyFill="1" applyAlignment="1">
      <alignment vertical="center" wrapText="1"/>
    </xf>
    <xf numFmtId="2" fontId="24" fillId="4" borderId="0" xfId="0" applyNumberFormat="1" applyFont="1" applyFill="1" applyAlignment="1">
      <alignment vertical="center" wrapText="1"/>
    </xf>
    <xf numFmtId="2" fontId="32" fillId="8" borderId="0" xfId="0" applyNumberFormat="1" applyFont="1" applyFill="1" applyAlignment="1">
      <alignment vertical="center" wrapText="1"/>
    </xf>
    <xf numFmtId="2" fontId="42" fillId="8" borderId="0" xfId="0" applyNumberFormat="1" applyFont="1" applyFill="1" applyAlignment="1">
      <alignment vertical="center" wrapText="1"/>
    </xf>
    <xf numFmtId="2" fontId="24" fillId="8" borderId="0" xfId="0" applyNumberFormat="1" applyFont="1" applyFill="1" applyAlignment="1">
      <alignment vertical="center" wrapText="1"/>
    </xf>
    <xf numFmtId="2" fontId="24" fillId="0" borderId="0" xfId="0" applyNumberFormat="1" applyFont="1" applyAlignment="1">
      <alignment vertical="center" wrapText="1"/>
    </xf>
    <xf numFmtId="2" fontId="24" fillId="26" borderId="0" xfId="0" applyNumberFormat="1" applyFont="1" applyFill="1" applyAlignment="1">
      <alignment vertical="center" wrapText="1"/>
    </xf>
    <xf numFmtId="2" fontId="39" fillId="26" borderId="0" xfId="0" applyNumberFormat="1" applyFont="1" applyFill="1" applyAlignment="1">
      <alignment vertical="center" wrapText="1"/>
    </xf>
    <xf numFmtId="2" fontId="33" fillId="26" borderId="0" xfId="0" applyNumberFormat="1" applyFont="1" applyFill="1" applyAlignment="1">
      <alignment vertical="center" wrapText="1"/>
    </xf>
    <xf numFmtId="2" fontId="43" fillId="26" borderId="0" xfId="0" applyNumberFormat="1" applyFont="1" applyFill="1" applyAlignment="1">
      <alignment vertical="center" wrapText="1"/>
    </xf>
    <xf numFmtId="2" fontId="46" fillId="26" borderId="0" xfId="0" applyNumberFormat="1" applyFont="1" applyFill="1" applyAlignment="1">
      <alignment vertical="center" wrapText="1"/>
    </xf>
    <xf numFmtId="2" fontId="42" fillId="26" borderId="0" xfId="0" applyNumberFormat="1" applyFont="1" applyFill="1" applyAlignment="1">
      <alignment vertical="center" wrapText="1"/>
    </xf>
    <xf numFmtId="2" fontId="44" fillId="0" borderId="0" xfId="0" applyNumberFormat="1" applyFont="1" applyFill="1" applyAlignment="1">
      <alignment vertical="center" wrapText="1"/>
    </xf>
    <xf numFmtId="2" fontId="38" fillId="0" borderId="0" xfId="0" applyNumberFormat="1" applyFont="1" applyFill="1" applyAlignment="1">
      <alignment vertical="center" wrapText="1"/>
    </xf>
    <xf numFmtId="2" fontId="31" fillId="0" borderId="0" xfId="0" applyNumberFormat="1" applyFont="1" applyFill="1" applyAlignment="1">
      <alignment vertical="center" wrapText="1"/>
    </xf>
    <xf numFmtId="2" fontId="29" fillId="0" borderId="0" xfId="0" applyNumberFormat="1" applyFont="1" applyAlignment="1">
      <alignment vertical="center" wrapText="1"/>
    </xf>
    <xf numFmtId="2" fontId="30" fillId="0" borderId="0" xfId="0" applyNumberFormat="1" applyFont="1" applyFill="1" applyAlignment="1">
      <alignment vertical="center" wrapText="1"/>
    </xf>
    <xf numFmtId="2" fontId="35" fillId="26" borderId="0" xfId="0" applyNumberFormat="1" applyFont="1" applyFill="1" applyAlignment="1">
      <alignment vertical="center" wrapText="1"/>
    </xf>
    <xf numFmtId="2" fontId="34" fillId="26" borderId="0" xfId="0" applyNumberFormat="1" applyFont="1" applyFill="1" applyAlignment="1">
      <alignment vertical="center" wrapText="1"/>
    </xf>
    <xf numFmtId="2" fontId="37" fillId="26" borderId="0" xfId="0" applyNumberFormat="1" applyFont="1" applyFill="1" applyAlignment="1">
      <alignment vertical="center" wrapText="1"/>
    </xf>
    <xf numFmtId="2" fontId="23" fillId="0" borderId="0" xfId="0" applyNumberFormat="1" applyFont="1" applyFill="1" applyAlignment="1" applyProtection="1">
      <alignment horizontal="left" vertical="center" wrapText="1"/>
      <protection/>
    </xf>
    <xf numFmtId="1" fontId="29" fillId="0" borderId="0" xfId="0" applyNumberFormat="1" applyFont="1" applyAlignment="1">
      <alignment horizontal="left" vertical="center" wrapText="1"/>
    </xf>
    <xf numFmtId="1" fontId="34" fillId="26" borderId="0" xfId="0" applyNumberFormat="1" applyFont="1" applyFill="1" applyAlignment="1" applyProtection="1">
      <alignment vertical="center" wrapText="1"/>
      <protection/>
    </xf>
    <xf numFmtId="1" fontId="36" fillId="26" borderId="0" xfId="0" applyNumberFormat="1" applyFont="1" applyFill="1" applyAlignment="1" applyProtection="1">
      <alignment vertical="center" wrapText="1"/>
      <protection/>
    </xf>
    <xf numFmtId="1" fontId="37" fillId="26" borderId="0" xfId="0" applyNumberFormat="1" applyFont="1" applyFill="1" applyAlignment="1" applyProtection="1">
      <alignment vertical="center" wrapText="1"/>
      <protection/>
    </xf>
    <xf numFmtId="1" fontId="23" fillId="0" borderId="0" xfId="0" applyNumberFormat="1" applyFont="1" applyFill="1" applyAlignment="1" applyProtection="1">
      <alignment vertical="center" wrapText="1"/>
      <protection/>
    </xf>
    <xf numFmtId="203" fontId="24" fillId="0" borderId="0" xfId="0" applyNumberFormat="1" applyFont="1" applyAlignment="1">
      <alignment horizontal="center" vertical="center" wrapText="1"/>
    </xf>
    <xf numFmtId="203" fontId="23" fillId="0" borderId="0" xfId="0" applyNumberFormat="1" applyFont="1" applyFill="1" applyAlignment="1" applyProtection="1">
      <alignment horizontal="center" vertical="center" wrapText="1"/>
      <protection/>
    </xf>
    <xf numFmtId="203" fontId="29" fillId="0" borderId="0" xfId="0" applyNumberFormat="1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1" fontId="23" fillId="0" borderId="0" xfId="0" applyNumberFormat="1" applyFont="1" applyFill="1" applyAlignment="1" applyProtection="1">
      <alignment horizontal="center" vertical="center" wrapText="1"/>
      <protection/>
    </xf>
    <xf numFmtId="4" fontId="23" fillId="0" borderId="0" xfId="0" applyNumberFormat="1" applyFont="1" applyFill="1" applyAlignment="1" applyProtection="1">
      <alignment horizontal="center" vertical="center" wrapText="1"/>
      <protection/>
    </xf>
    <xf numFmtId="4" fontId="24" fillId="0" borderId="0" xfId="0" applyNumberFormat="1" applyFont="1" applyAlignment="1">
      <alignment horizontal="center" vertical="center" wrapText="1"/>
    </xf>
    <xf numFmtId="2" fontId="24" fillId="0" borderId="0" xfId="0" applyNumberFormat="1" applyFont="1" applyAlignment="1">
      <alignment horizontal="left" vertical="center" wrapText="1"/>
    </xf>
    <xf numFmtId="3" fontId="23" fillId="0" borderId="0" xfId="0" applyNumberFormat="1" applyFont="1" applyFill="1" applyAlignment="1" applyProtection="1">
      <alignment horizontal="center" vertical="center" wrapText="1"/>
      <protection/>
    </xf>
    <xf numFmtId="3" fontId="24" fillId="0" borderId="0" xfId="0" applyNumberFormat="1" applyFont="1" applyAlignment="1">
      <alignment horizontal="center" vertical="center" wrapText="1"/>
    </xf>
    <xf numFmtId="1" fontId="29" fillId="0" borderId="0" xfId="0" applyNumberFormat="1" applyFont="1" applyAlignment="1">
      <alignment vertical="center" wrapText="1"/>
    </xf>
    <xf numFmtId="2" fontId="47" fillId="0" borderId="0" xfId="0" applyNumberFormat="1" applyFont="1" applyFill="1" applyAlignment="1">
      <alignment vertical="center" wrapText="1"/>
    </xf>
    <xf numFmtId="1" fontId="0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 wrapText="1"/>
    </xf>
    <xf numFmtId="2" fontId="24" fillId="27" borderId="0" xfId="0" applyNumberFormat="1" applyFont="1" applyFill="1" applyAlignment="1">
      <alignment vertical="center" wrapText="1"/>
    </xf>
    <xf numFmtId="2" fontId="53" fillId="8" borderId="0" xfId="0" applyNumberFormat="1" applyFont="1" applyFill="1" applyAlignment="1">
      <alignment vertical="center" wrapText="1"/>
    </xf>
    <xf numFmtId="2" fontId="53" fillId="27" borderId="0" xfId="0" applyNumberFormat="1" applyFont="1" applyFill="1" applyAlignment="1">
      <alignment vertical="center" wrapText="1"/>
    </xf>
    <xf numFmtId="2" fontId="46" fillId="0" borderId="0" xfId="0" applyNumberFormat="1" applyFont="1" applyFill="1" applyAlignment="1">
      <alignment vertical="center" wrapText="1"/>
    </xf>
    <xf numFmtId="2" fontId="33" fillId="0" borderId="0" xfId="0" applyNumberFormat="1" applyFont="1" applyFill="1" applyAlignment="1">
      <alignment vertical="center" wrapText="1"/>
    </xf>
    <xf numFmtId="1" fontId="48" fillId="26" borderId="0" xfId="0" applyNumberFormat="1" applyFont="1" applyFill="1" applyAlignment="1" applyProtection="1">
      <alignment horizontal="center" vertical="center" wrapText="1"/>
      <protection/>
    </xf>
    <xf numFmtId="3" fontId="38" fillId="26" borderId="0" xfId="0" applyNumberFormat="1" applyFont="1" applyFill="1" applyAlignment="1">
      <alignment horizontal="center" vertical="center" wrapText="1"/>
    </xf>
    <xf numFmtId="203" fontId="38" fillId="26" borderId="0" xfId="0" applyNumberFormat="1" applyFont="1" applyFill="1" applyAlignment="1">
      <alignment horizontal="center" vertical="center" wrapText="1"/>
    </xf>
    <xf numFmtId="4" fontId="38" fillId="26" borderId="0" xfId="0" applyNumberFormat="1" applyFont="1" applyFill="1" applyAlignment="1" applyProtection="1">
      <alignment horizontal="center" vertical="center" wrapText="1"/>
      <protection/>
    </xf>
    <xf numFmtId="203" fontId="38" fillId="26" borderId="0" xfId="0" applyNumberFormat="1" applyFont="1" applyFill="1" applyAlignment="1" applyProtection="1">
      <alignment horizontal="center" vertical="center" wrapText="1"/>
      <protection/>
    </xf>
    <xf numFmtId="1" fontId="49" fillId="26" borderId="0" xfId="0" applyNumberFormat="1" applyFont="1" applyFill="1" applyAlignment="1" applyProtection="1">
      <alignment horizontal="center" vertical="center" wrapText="1"/>
      <protection/>
    </xf>
    <xf numFmtId="1" fontId="50" fillId="26" borderId="0" xfId="0" applyNumberFormat="1" applyFont="1" applyFill="1" applyAlignment="1" applyProtection="1">
      <alignment horizontal="center" vertical="center" wrapText="1"/>
      <protection/>
    </xf>
    <xf numFmtId="3" fontId="38" fillId="26" borderId="0" xfId="0" applyNumberFormat="1" applyFont="1" applyFill="1" applyAlignment="1" applyProtection="1">
      <alignment horizontal="center" vertical="center" wrapText="1"/>
      <protection/>
    </xf>
    <xf numFmtId="4" fontId="38" fillId="26" borderId="0" xfId="0" applyNumberFormat="1" applyFont="1" applyFill="1" applyAlignment="1">
      <alignment horizontal="center" vertical="center" wrapText="1"/>
    </xf>
    <xf numFmtId="1" fontId="51" fillId="26" borderId="0" xfId="0" applyNumberFormat="1" applyFont="1" applyFill="1" applyAlignment="1" applyProtection="1">
      <alignment horizontal="center" vertical="center" wrapText="1"/>
      <protection/>
    </xf>
    <xf numFmtId="3" fontId="51" fillId="26" borderId="0" xfId="0" applyNumberFormat="1" applyFont="1" applyFill="1" applyAlignment="1" applyProtection="1">
      <alignment horizontal="center" vertical="center" wrapText="1"/>
      <protection/>
    </xf>
    <xf numFmtId="203" fontId="51" fillId="26" borderId="0" xfId="0" applyNumberFormat="1" applyFont="1" applyFill="1" applyAlignment="1" applyProtection="1">
      <alignment horizontal="center" vertical="center" wrapText="1"/>
      <protection/>
    </xf>
    <xf numFmtId="2" fontId="52" fillId="26" borderId="0" xfId="0" applyNumberFormat="1" applyFont="1" applyFill="1" applyAlignment="1">
      <alignment vertical="center" wrapText="1"/>
    </xf>
    <xf numFmtId="2" fontId="33" fillId="26" borderId="0" xfId="0" applyNumberFormat="1" applyFont="1" applyFill="1" applyAlignment="1">
      <alignment vertical="center" wrapText="1"/>
    </xf>
    <xf numFmtId="2" fontId="33" fillId="0" borderId="0" xfId="0" applyNumberFormat="1" applyFont="1" applyFill="1" applyAlignment="1">
      <alignment vertical="center" wrapText="1"/>
    </xf>
    <xf numFmtId="2" fontId="53" fillId="8" borderId="0" xfId="0" applyNumberFormat="1" applyFont="1" applyFill="1" applyAlignment="1">
      <alignment vertical="center" wrapText="1"/>
    </xf>
    <xf numFmtId="2" fontId="33" fillId="4" borderId="0" xfId="0" applyNumberFormat="1" applyFont="1" applyFill="1" applyAlignment="1">
      <alignment vertical="center" wrapText="1"/>
    </xf>
    <xf numFmtId="2" fontId="46" fillId="0" borderId="0" xfId="0" applyNumberFormat="1" applyFont="1" applyFill="1" applyAlignment="1">
      <alignment vertical="center" wrapText="1"/>
    </xf>
    <xf numFmtId="2" fontId="52" fillId="26" borderId="0" xfId="0" applyNumberFormat="1" applyFont="1" applyFill="1" applyAlignment="1">
      <alignment vertical="center" wrapText="1"/>
    </xf>
    <xf numFmtId="2" fontId="49" fillId="26" borderId="0" xfId="0" applyNumberFormat="1" applyFont="1" applyFill="1" applyAlignment="1" applyProtection="1">
      <alignment horizontal="left" vertical="center" wrapText="1"/>
      <protection/>
    </xf>
    <xf numFmtId="2" fontId="50" fillId="26" borderId="0" xfId="0" applyNumberFormat="1" applyFont="1" applyFill="1" applyAlignment="1" applyProtection="1">
      <alignment horizontal="left" vertical="center" wrapText="1"/>
      <protection/>
    </xf>
    <xf numFmtId="2" fontId="51" fillId="26" borderId="0" xfId="0" applyNumberFormat="1" applyFont="1" applyFill="1" applyAlignment="1" applyProtection="1">
      <alignment horizontal="left" vertical="center" wrapText="1"/>
      <protection/>
    </xf>
    <xf numFmtId="2" fontId="33" fillId="26" borderId="0" xfId="0" applyNumberFormat="1" applyFont="1" applyFill="1" applyAlignment="1">
      <alignment vertical="center" wrapText="1"/>
    </xf>
    <xf numFmtId="2" fontId="54" fillId="27" borderId="0" xfId="0" applyNumberFormat="1" applyFont="1" applyFill="1" applyAlignment="1">
      <alignment vertical="center" wrapText="1"/>
    </xf>
    <xf numFmtId="2" fontId="33" fillId="26" borderId="0" xfId="0" applyNumberFormat="1" applyFont="1" applyFill="1" applyAlignment="1">
      <alignment vertical="center" wrapText="1"/>
    </xf>
    <xf numFmtId="2" fontId="76" fillId="8" borderId="0" xfId="0" applyNumberFormat="1" applyFont="1" applyFill="1" applyAlignment="1">
      <alignment vertical="center" wrapText="1"/>
    </xf>
    <xf numFmtId="2" fontId="77" fillId="26" borderId="0" xfId="0" applyNumberFormat="1" applyFont="1" applyFill="1" applyAlignment="1">
      <alignment vertical="center" wrapText="1"/>
    </xf>
    <xf numFmtId="1" fontId="77" fillId="0" borderId="12" xfId="0" applyNumberFormat="1" applyFont="1" applyBorder="1" applyAlignment="1">
      <alignment horizontal="center" vertical="center" wrapText="1"/>
    </xf>
    <xf numFmtId="1" fontId="77" fillId="0" borderId="12" xfId="0" applyNumberFormat="1" applyFont="1" applyBorder="1" applyAlignment="1" quotePrefix="1">
      <alignment horizontal="center" vertical="center" wrapText="1"/>
    </xf>
    <xf numFmtId="2" fontId="77" fillId="0" borderId="12" xfId="0" applyNumberFormat="1" applyFont="1" applyBorder="1" applyAlignment="1">
      <alignment horizontal="center" vertical="center" wrapText="1"/>
    </xf>
    <xf numFmtId="2" fontId="77" fillId="26" borderId="12" xfId="0" applyNumberFormat="1" applyFont="1" applyFill="1" applyBorder="1" applyAlignment="1">
      <alignment vertical="center" wrapText="1"/>
    </xf>
    <xf numFmtId="4" fontId="77" fillId="26" borderId="12" xfId="95" applyNumberFormat="1" applyFont="1" applyFill="1" applyBorder="1" applyAlignment="1">
      <alignment horizontal="center" vertical="center" wrapText="1"/>
      <protection/>
    </xf>
    <xf numFmtId="4" fontId="78" fillId="26" borderId="12" xfId="95" applyNumberFormat="1" applyFont="1" applyFill="1" applyBorder="1" applyAlignment="1">
      <alignment horizontal="center" vertical="center" wrapText="1"/>
      <protection/>
    </xf>
    <xf numFmtId="2" fontId="77" fillId="0" borderId="12" xfId="95" applyNumberFormat="1" applyFont="1" applyFill="1" applyBorder="1" applyAlignment="1">
      <alignment horizontal="left" vertical="center" wrapText="1"/>
      <protection/>
    </xf>
    <xf numFmtId="203" fontId="77" fillId="28" borderId="12" xfId="0" applyNumberFormat="1" applyFont="1" applyFill="1" applyBorder="1" applyAlignment="1">
      <alignment horizontal="center" vertical="center" wrapText="1"/>
    </xf>
    <xf numFmtId="203" fontId="77" fillId="26" borderId="12" xfId="95" applyNumberFormat="1" applyFont="1" applyFill="1" applyBorder="1" applyAlignment="1">
      <alignment horizontal="center" vertical="center" wrapText="1"/>
      <protection/>
    </xf>
    <xf numFmtId="1" fontId="79" fillId="0" borderId="0" xfId="0" applyNumberFormat="1" applyFont="1" applyFill="1" applyAlignment="1" applyProtection="1">
      <alignment vertical="center" wrapText="1"/>
      <protection/>
    </xf>
    <xf numFmtId="2" fontId="79" fillId="0" borderId="0" xfId="0" applyNumberFormat="1" applyFont="1" applyFill="1" applyAlignment="1" applyProtection="1">
      <alignment vertical="center" wrapText="1"/>
      <protection/>
    </xf>
    <xf numFmtId="2" fontId="80" fillId="0" borderId="0" xfId="0" applyNumberFormat="1" applyFont="1" applyFill="1" applyAlignment="1" applyProtection="1">
      <alignment horizontal="left" vertical="center" wrapText="1"/>
      <protection/>
    </xf>
    <xf numFmtId="1" fontId="80" fillId="0" borderId="0" xfId="0" applyNumberFormat="1" applyFont="1" applyFill="1" applyAlignment="1" applyProtection="1">
      <alignment horizontal="center" vertical="center" wrapText="1"/>
      <protection/>
    </xf>
    <xf numFmtId="3" fontId="80" fillId="0" borderId="0" xfId="0" applyNumberFormat="1" applyFont="1" applyFill="1" applyAlignment="1" applyProtection="1">
      <alignment horizontal="center" vertical="center" wrapText="1"/>
      <protection/>
    </xf>
    <xf numFmtId="2" fontId="77" fillId="0" borderId="0" xfId="0" applyNumberFormat="1" applyFont="1" applyFill="1" applyAlignment="1" applyProtection="1">
      <alignment horizontal="left" vertical="center" wrapText="1"/>
      <protection/>
    </xf>
    <xf numFmtId="2" fontId="81" fillId="0" borderId="0" xfId="0" applyNumberFormat="1" applyFont="1" applyFill="1" applyBorder="1" applyAlignment="1" applyProtection="1">
      <alignment horizontal="center" vertical="center" wrapText="1"/>
      <protection/>
    </xf>
    <xf numFmtId="2" fontId="81" fillId="0" borderId="0" xfId="0" applyNumberFormat="1" applyFont="1" applyFill="1" applyBorder="1" applyAlignment="1" applyProtection="1">
      <alignment vertical="center" wrapText="1"/>
      <protection/>
    </xf>
    <xf numFmtId="2" fontId="81" fillId="0" borderId="0" xfId="0" applyNumberFormat="1" applyFont="1" applyFill="1" applyBorder="1" applyAlignment="1" applyProtection="1">
      <alignment horizontal="left" vertical="center" wrapText="1"/>
      <protection/>
    </xf>
    <xf numFmtId="1" fontId="81" fillId="0" borderId="0" xfId="0" applyNumberFormat="1" applyFont="1" applyFill="1" applyBorder="1" applyAlignment="1" applyProtection="1">
      <alignment horizontal="center" vertical="center" wrapText="1"/>
      <protection/>
    </xf>
    <xf numFmtId="3" fontId="81" fillId="0" borderId="0" xfId="0" applyNumberFormat="1" applyFont="1" applyFill="1" applyBorder="1" applyAlignment="1" applyProtection="1">
      <alignment horizontal="center" vertical="center" wrapText="1"/>
      <protection/>
    </xf>
    <xf numFmtId="203" fontId="81" fillId="0" borderId="0" xfId="0" applyNumberFormat="1" applyFont="1" applyFill="1" applyBorder="1" applyAlignment="1" applyProtection="1">
      <alignment horizontal="center" vertical="center" wrapText="1"/>
      <protection/>
    </xf>
    <xf numFmtId="4" fontId="81" fillId="0" borderId="0" xfId="0" applyNumberFormat="1" applyFont="1" applyFill="1" applyBorder="1" applyAlignment="1" applyProtection="1">
      <alignment horizontal="center" vertical="center" wrapText="1"/>
      <protection/>
    </xf>
    <xf numFmtId="2" fontId="80" fillId="0" borderId="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Fill="1" applyBorder="1" applyAlignment="1">
      <alignment vertical="center" wrapText="1"/>
    </xf>
    <xf numFmtId="2" fontId="80" fillId="0" borderId="0" xfId="0" applyNumberFormat="1" applyFont="1" applyFill="1" applyBorder="1" applyAlignment="1">
      <alignment horizontal="left" vertical="center" wrapText="1"/>
    </xf>
    <xf numFmtId="1" fontId="80" fillId="0" borderId="0" xfId="0" applyNumberFormat="1" applyFont="1" applyFill="1" applyBorder="1" applyAlignment="1">
      <alignment horizontal="center" vertical="center" wrapText="1"/>
    </xf>
    <xf numFmtId="3" fontId="80" fillId="0" borderId="0" xfId="0" applyNumberFormat="1" applyFont="1" applyFill="1" applyBorder="1" applyAlignment="1">
      <alignment horizontal="center" vertical="center" wrapText="1"/>
    </xf>
    <xf numFmtId="203" fontId="80" fillId="0" borderId="0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Fill="1" applyBorder="1" applyAlignment="1" applyProtection="1">
      <alignment horizontal="center" vertical="center" wrapText="1"/>
      <protection/>
    </xf>
    <xf numFmtId="203" fontId="82" fillId="0" borderId="0" xfId="0" applyNumberFormat="1" applyFont="1" applyFill="1" applyBorder="1" applyAlignment="1">
      <alignment horizontal="center" vertical="center" wrapText="1"/>
    </xf>
    <xf numFmtId="2" fontId="80" fillId="0" borderId="13" xfId="0" applyNumberFormat="1" applyFont="1" applyFill="1" applyBorder="1" applyAlignment="1">
      <alignment horizontal="center" vertical="center" wrapText="1"/>
    </xf>
    <xf numFmtId="2" fontId="80" fillId="0" borderId="13" xfId="0" applyNumberFormat="1" applyFont="1" applyFill="1" applyBorder="1" applyAlignment="1">
      <alignment vertical="center" wrapText="1"/>
    </xf>
    <xf numFmtId="1" fontId="77" fillId="4" borderId="12" xfId="0" applyNumberFormat="1" applyFont="1" applyFill="1" applyBorder="1" applyAlignment="1" quotePrefix="1">
      <alignment horizontal="center" vertical="center" wrapText="1"/>
    </xf>
    <xf numFmtId="1" fontId="77" fillId="4" borderId="12" xfId="95" applyNumberFormat="1" applyFont="1" applyFill="1" applyBorder="1" applyAlignment="1">
      <alignment horizontal="center" vertical="center" wrapText="1"/>
      <protection/>
    </xf>
    <xf numFmtId="3" fontId="77" fillId="4" borderId="12" xfId="95" applyNumberFormat="1" applyFont="1" applyFill="1" applyBorder="1" applyAlignment="1">
      <alignment horizontal="center" vertical="center" wrapText="1"/>
      <protection/>
    </xf>
    <xf numFmtId="203" fontId="77" fillId="4" borderId="12" xfId="95" applyNumberFormat="1" applyFont="1" applyFill="1" applyBorder="1" applyAlignment="1">
      <alignment horizontal="center" vertical="center" wrapText="1"/>
      <protection/>
    </xf>
    <xf numFmtId="4" fontId="77" fillId="4" borderId="12" xfId="95" applyNumberFormat="1" applyFont="1" applyFill="1" applyBorder="1" applyAlignment="1">
      <alignment horizontal="center" vertical="center" wrapText="1"/>
      <protection/>
    </xf>
    <xf numFmtId="1" fontId="76" fillId="29" borderId="12" xfId="0" applyNumberFormat="1" applyFont="1" applyFill="1" applyBorder="1" applyAlignment="1" quotePrefix="1">
      <alignment horizontal="center" vertical="center" wrapText="1"/>
    </xf>
    <xf numFmtId="1" fontId="76" fillId="29" borderId="12" xfId="95" applyNumberFormat="1" applyFont="1" applyFill="1" applyBorder="1" applyAlignment="1">
      <alignment horizontal="center" vertical="center" wrapText="1"/>
      <protection/>
    </xf>
    <xf numFmtId="3" fontId="76" fillId="29" borderId="12" xfId="95" applyNumberFormat="1" applyFont="1" applyFill="1" applyBorder="1" applyAlignment="1">
      <alignment horizontal="center" vertical="center" wrapText="1"/>
      <protection/>
    </xf>
    <xf numFmtId="203" fontId="76" fillId="29" borderId="12" xfId="95" applyNumberFormat="1" applyFont="1" applyFill="1" applyBorder="1" applyAlignment="1">
      <alignment horizontal="center" vertical="center" wrapText="1"/>
      <protection/>
    </xf>
    <xf numFmtId="4" fontId="76" fillId="29" borderId="12" xfId="95" applyNumberFormat="1" applyFont="1" applyFill="1" applyBorder="1" applyAlignment="1">
      <alignment horizontal="center" vertical="center" wrapText="1"/>
      <protection/>
    </xf>
    <xf numFmtId="1" fontId="76" fillId="0" borderId="12" xfId="0" applyNumberFormat="1" applyFont="1" applyBorder="1" applyAlignment="1" quotePrefix="1">
      <alignment horizontal="center" vertical="center" wrapText="1"/>
    </xf>
    <xf numFmtId="1" fontId="76" fillId="26" borderId="12" xfId="0" applyNumberFormat="1" applyFont="1" applyFill="1" applyBorder="1" applyAlignment="1" quotePrefix="1">
      <alignment horizontal="center" vertical="center" wrapText="1"/>
    </xf>
    <xf numFmtId="2" fontId="76" fillId="26" borderId="12" xfId="0" applyNumberFormat="1" applyFont="1" applyFill="1" applyBorder="1" applyAlignment="1">
      <alignment horizontal="center" vertical="center" wrapText="1"/>
    </xf>
    <xf numFmtId="1" fontId="76" fillId="26" borderId="12" xfId="95" applyNumberFormat="1" applyFont="1" applyFill="1" applyBorder="1" applyAlignment="1">
      <alignment horizontal="center" vertical="center" wrapText="1"/>
      <protection/>
    </xf>
    <xf numFmtId="3" fontId="76" fillId="26" borderId="12" xfId="95" applyNumberFormat="1" applyFont="1" applyFill="1" applyBorder="1" applyAlignment="1">
      <alignment horizontal="center" vertical="center" wrapText="1"/>
      <protection/>
    </xf>
    <xf numFmtId="203" fontId="76" fillId="26" borderId="12" xfId="95" applyNumberFormat="1" applyFont="1" applyFill="1" applyBorder="1" applyAlignment="1">
      <alignment horizontal="center" vertical="center" wrapText="1"/>
      <protection/>
    </xf>
    <xf numFmtId="4" fontId="76" fillId="26" borderId="12" xfId="95" applyNumberFormat="1" applyFont="1" applyFill="1" applyBorder="1" applyAlignment="1">
      <alignment horizontal="center" vertical="center" wrapText="1"/>
      <protection/>
    </xf>
    <xf numFmtId="1" fontId="83" fillId="26" borderId="12" xfId="0" applyNumberFormat="1" applyFont="1" applyFill="1" applyBorder="1" applyAlignment="1" quotePrefix="1">
      <alignment horizontal="center" vertical="center" wrapText="1"/>
    </xf>
    <xf numFmtId="1" fontId="83" fillId="26" borderId="12" xfId="0" applyNumberFormat="1" applyFont="1" applyFill="1" applyBorder="1" applyAlignment="1">
      <alignment horizontal="center" vertical="center" wrapText="1"/>
    </xf>
    <xf numFmtId="2" fontId="83" fillId="26" borderId="12" xfId="0" applyNumberFormat="1" applyFont="1" applyFill="1" applyBorder="1" applyAlignment="1">
      <alignment horizontal="center" vertical="center" wrapText="1"/>
    </xf>
    <xf numFmtId="2" fontId="78" fillId="26" borderId="12" xfId="0" applyNumberFormat="1" applyFont="1" applyFill="1" applyBorder="1" applyAlignment="1">
      <alignment horizontal="right" vertical="center" wrapText="1"/>
    </xf>
    <xf numFmtId="2" fontId="83" fillId="26" borderId="14" xfId="0" applyNumberFormat="1" applyFont="1" applyFill="1" applyBorder="1" applyAlignment="1">
      <alignment vertical="center" wrapText="1"/>
    </xf>
    <xf numFmtId="1" fontId="83" fillId="26" borderId="12" xfId="95" applyNumberFormat="1" applyFont="1" applyFill="1" applyBorder="1" applyAlignment="1">
      <alignment horizontal="center" vertical="center" wrapText="1"/>
      <protection/>
    </xf>
    <xf numFmtId="3" fontId="84" fillId="26" borderId="12" xfId="95" applyNumberFormat="1" applyFont="1" applyFill="1" applyBorder="1" applyAlignment="1">
      <alignment horizontal="center" vertical="center" wrapText="1"/>
      <protection/>
    </xf>
    <xf numFmtId="203" fontId="84" fillId="26" borderId="12" xfId="95" applyNumberFormat="1" applyFont="1" applyFill="1" applyBorder="1" applyAlignment="1">
      <alignment horizontal="center" vertical="center" wrapText="1"/>
      <protection/>
    </xf>
    <xf numFmtId="4" fontId="83" fillId="26" borderId="12" xfId="95" applyNumberFormat="1" applyFont="1" applyFill="1" applyBorder="1" applyAlignment="1">
      <alignment horizontal="center" vertical="center" wrapText="1"/>
      <protection/>
    </xf>
    <xf numFmtId="1" fontId="84" fillId="26" borderId="12" xfId="95" applyNumberFormat="1" applyFont="1" applyFill="1" applyBorder="1" applyAlignment="1">
      <alignment horizontal="center" vertical="center" wrapText="1"/>
      <protection/>
    </xf>
    <xf numFmtId="2" fontId="76" fillId="26" borderId="12" xfId="0" applyNumberFormat="1" applyFont="1" applyFill="1" applyBorder="1" applyAlignment="1" quotePrefix="1">
      <alignment horizontal="center" vertical="center" wrapText="1"/>
    </xf>
    <xf numFmtId="2" fontId="76" fillId="26" borderId="12" xfId="0" applyNumberFormat="1" applyFont="1" applyFill="1" applyBorder="1" applyAlignment="1" quotePrefix="1">
      <alignment vertical="center" wrapText="1"/>
    </xf>
    <xf numFmtId="2" fontId="77" fillId="26" borderId="12" xfId="95" applyNumberFormat="1" applyFont="1" applyFill="1" applyBorder="1" applyAlignment="1">
      <alignment horizontal="left" vertical="center" wrapText="1"/>
      <protection/>
    </xf>
    <xf numFmtId="1" fontId="77" fillId="26" borderId="12" xfId="95" applyNumberFormat="1" applyFont="1" applyFill="1" applyBorder="1" applyAlignment="1">
      <alignment horizontal="center" vertical="center" wrapText="1"/>
      <protection/>
    </xf>
    <xf numFmtId="1" fontId="77" fillId="26" borderId="12" xfId="0" applyNumberFormat="1" applyFont="1" applyFill="1" applyBorder="1" applyAlignment="1" quotePrefix="1">
      <alignment horizontal="center" vertical="center" wrapText="1"/>
    </xf>
    <xf numFmtId="2" fontId="77" fillId="26" borderId="12" xfId="0" applyNumberFormat="1" applyFont="1" applyFill="1" applyBorder="1" applyAlignment="1" quotePrefix="1">
      <alignment horizontal="center" vertical="center" wrapText="1"/>
    </xf>
    <xf numFmtId="2" fontId="77" fillId="26" borderId="12" xfId="0" applyNumberFormat="1" applyFont="1" applyFill="1" applyBorder="1" applyAlignment="1" quotePrefix="1">
      <alignment vertical="center" wrapText="1"/>
    </xf>
    <xf numFmtId="2" fontId="77" fillId="0" borderId="12" xfId="0" applyNumberFormat="1" applyFont="1" applyBorder="1" applyAlignment="1" quotePrefix="1">
      <alignment horizontal="center" vertical="center" wrapText="1"/>
    </xf>
    <xf numFmtId="2" fontId="77" fillId="0" borderId="12" xfId="0" applyNumberFormat="1" applyFont="1" applyBorder="1" applyAlignment="1">
      <alignment vertical="center" wrapText="1"/>
    </xf>
    <xf numFmtId="2" fontId="77" fillId="0" borderId="12" xfId="95" applyNumberFormat="1" applyFont="1" applyBorder="1" applyAlignment="1">
      <alignment horizontal="left" vertical="center" wrapText="1"/>
      <protection/>
    </xf>
    <xf numFmtId="1" fontId="77" fillId="0" borderId="12" xfId="95" applyNumberFormat="1" applyFont="1" applyBorder="1" applyAlignment="1">
      <alignment horizontal="center" vertical="center" wrapText="1"/>
      <protection/>
    </xf>
    <xf numFmtId="1" fontId="77" fillId="0" borderId="12" xfId="0" applyNumberFormat="1" applyFont="1" applyFill="1" applyBorder="1" applyAlignment="1">
      <alignment horizontal="center" vertical="center" wrapText="1"/>
    </xf>
    <xf numFmtId="49" fontId="76" fillId="26" borderId="12" xfId="0" applyNumberFormat="1" applyFont="1" applyFill="1" applyBorder="1" applyAlignment="1">
      <alignment horizontal="center" vertical="center" wrapText="1"/>
    </xf>
    <xf numFmtId="1" fontId="77" fillId="26" borderId="12" xfId="0" applyNumberFormat="1" applyFont="1" applyFill="1" applyBorder="1" applyAlignment="1">
      <alignment horizontal="center" vertical="center" wrapText="1"/>
    </xf>
    <xf numFmtId="2" fontId="77" fillId="26" borderId="12" xfId="0" applyNumberFormat="1" applyFont="1" applyFill="1" applyBorder="1" applyAlignment="1">
      <alignment horizontal="center" vertical="center" wrapText="1"/>
    </xf>
    <xf numFmtId="3" fontId="77" fillId="26" borderId="12" xfId="95" applyNumberFormat="1" applyFont="1" applyFill="1" applyBorder="1" applyAlignment="1">
      <alignment horizontal="center" vertical="center" wrapText="1"/>
      <protection/>
    </xf>
    <xf numFmtId="1" fontId="77" fillId="4" borderId="12" xfId="0" applyNumberFormat="1" applyFont="1" applyFill="1" applyBorder="1" applyAlignment="1">
      <alignment horizontal="center" vertical="center" wrapText="1"/>
    </xf>
    <xf numFmtId="2" fontId="77" fillId="4" borderId="12" xfId="0" applyNumberFormat="1" applyFont="1" applyFill="1" applyBorder="1" applyAlignment="1">
      <alignment horizontal="center" vertical="center" wrapText="1"/>
    </xf>
    <xf numFmtId="1" fontId="76" fillId="29" borderId="12" xfId="0" applyNumberFormat="1" applyFont="1" applyFill="1" applyBorder="1" applyAlignment="1">
      <alignment horizontal="center" vertical="center" wrapText="1"/>
    </xf>
    <xf numFmtId="2" fontId="76" fillId="29" borderId="12" xfId="0" applyNumberFormat="1" applyFont="1" applyFill="1" applyBorder="1" applyAlignment="1">
      <alignment horizontal="center" vertical="center" wrapText="1"/>
    </xf>
    <xf numFmtId="2" fontId="77" fillId="26" borderId="12" xfId="0" applyNumberFormat="1" applyFont="1" applyFill="1" applyBorder="1" applyAlignment="1">
      <alignment horizontal="left" vertical="center" wrapText="1"/>
    </xf>
    <xf numFmtId="203" fontId="77" fillId="0" borderId="12" xfId="95" applyNumberFormat="1" applyFont="1" applyBorder="1" applyAlignment="1">
      <alignment horizontal="center" vertical="center" wrapText="1"/>
      <protection/>
    </xf>
    <xf numFmtId="3" fontId="77" fillId="0" borderId="12" xfId="95" applyNumberFormat="1" applyFont="1" applyBorder="1" applyAlignment="1">
      <alignment horizontal="center" vertical="center" wrapText="1"/>
      <protection/>
    </xf>
    <xf numFmtId="1" fontId="78" fillId="26" borderId="12" xfId="0" applyNumberFormat="1" applyFont="1" applyFill="1" applyBorder="1" applyAlignment="1">
      <alignment horizontal="center" vertical="center" wrapText="1"/>
    </xf>
    <xf numFmtId="1" fontId="78" fillId="26" borderId="12" xfId="0" applyNumberFormat="1" applyFont="1" applyFill="1" applyBorder="1" applyAlignment="1" quotePrefix="1">
      <alignment horizontal="center" vertical="center" wrapText="1"/>
    </xf>
    <xf numFmtId="2" fontId="78" fillId="26" borderId="12" xfId="0" applyNumberFormat="1" applyFont="1" applyFill="1" applyBorder="1" applyAlignment="1">
      <alignment horizontal="center" vertical="center" wrapText="1"/>
    </xf>
    <xf numFmtId="2" fontId="78" fillId="26" borderId="12" xfId="0" applyNumberFormat="1" applyFont="1" applyFill="1" applyBorder="1" applyAlignment="1">
      <alignment vertical="center" wrapText="1"/>
    </xf>
    <xf numFmtId="2" fontId="78" fillId="26" borderId="12" xfId="0" applyNumberFormat="1" applyFont="1" applyFill="1" applyBorder="1" applyAlignment="1">
      <alignment horizontal="left" vertical="center" wrapText="1"/>
    </xf>
    <xf numFmtId="1" fontId="78" fillId="26" borderId="12" xfId="95" applyNumberFormat="1" applyFont="1" applyFill="1" applyBorder="1" applyAlignment="1">
      <alignment horizontal="center" vertical="center" wrapText="1"/>
      <protection/>
    </xf>
    <xf numFmtId="203" fontId="78" fillId="26" borderId="12" xfId="95" applyNumberFormat="1" applyFont="1" applyFill="1" applyBorder="1" applyAlignment="1">
      <alignment horizontal="center" vertical="center" wrapText="1"/>
      <protection/>
    </xf>
    <xf numFmtId="1" fontId="77" fillId="0" borderId="12" xfId="95" applyNumberFormat="1" applyFont="1" applyFill="1" applyBorder="1" applyAlignment="1">
      <alignment horizontal="center" vertical="center" wrapText="1"/>
      <protection/>
    </xf>
    <xf numFmtId="203" fontId="77" fillId="0" borderId="12" xfId="95" applyNumberFormat="1" applyFont="1" applyFill="1" applyBorder="1" applyAlignment="1">
      <alignment horizontal="center" vertical="center" wrapText="1"/>
      <protection/>
    </xf>
    <xf numFmtId="4" fontId="77" fillId="0" borderId="12" xfId="95" applyNumberFormat="1" applyFont="1" applyFill="1" applyBorder="1" applyAlignment="1">
      <alignment horizontal="center" vertical="center" wrapText="1"/>
      <protection/>
    </xf>
    <xf numFmtId="2" fontId="77" fillId="0" borderId="12" xfId="0" applyNumberFormat="1" applyFont="1" applyFill="1" applyBorder="1" applyAlignment="1">
      <alignment horizontal="left" vertical="center" wrapText="1"/>
    </xf>
    <xf numFmtId="3" fontId="78" fillId="26" borderId="12" xfId="95" applyNumberFormat="1" applyFont="1" applyFill="1" applyBorder="1" applyAlignment="1">
      <alignment horizontal="center" vertical="center" wrapText="1"/>
      <protection/>
    </xf>
    <xf numFmtId="1" fontId="77" fillId="28" borderId="12" xfId="0" applyNumberFormat="1" applyFont="1" applyFill="1" applyBorder="1" applyAlignment="1">
      <alignment horizontal="center" vertical="center" wrapText="1"/>
    </xf>
    <xf numFmtId="2" fontId="85" fillId="26" borderId="12" xfId="0" applyNumberFormat="1" applyFont="1" applyFill="1" applyBorder="1" applyAlignment="1">
      <alignment vertical="center" wrapText="1"/>
    </xf>
    <xf numFmtId="1" fontId="85" fillId="26" borderId="12" xfId="95" applyNumberFormat="1" applyFont="1" applyFill="1" applyBorder="1" applyAlignment="1">
      <alignment horizontal="center" vertical="center" wrapText="1"/>
      <protection/>
    </xf>
    <xf numFmtId="3" fontId="85" fillId="26" borderId="12" xfId="95" applyNumberFormat="1" applyFont="1" applyFill="1" applyBorder="1" applyAlignment="1">
      <alignment horizontal="center" vertical="center" wrapText="1"/>
      <protection/>
    </xf>
    <xf numFmtId="203" fontId="85" fillId="26" borderId="12" xfId="95" applyNumberFormat="1" applyFont="1" applyFill="1" applyBorder="1" applyAlignment="1">
      <alignment horizontal="center" vertical="center" wrapText="1"/>
      <protection/>
    </xf>
    <xf numFmtId="4" fontId="85" fillId="26" borderId="12" xfId="95" applyNumberFormat="1" applyFont="1" applyFill="1" applyBorder="1" applyAlignment="1">
      <alignment horizontal="center" vertical="center" wrapText="1"/>
      <protection/>
    </xf>
    <xf numFmtId="1" fontId="76" fillId="26" borderId="12" xfId="0" applyNumberFormat="1" applyFont="1" applyFill="1" applyBorder="1" applyAlignment="1">
      <alignment horizontal="center" vertical="center" wrapText="1"/>
    </xf>
    <xf numFmtId="3" fontId="86" fillId="26" borderId="12" xfId="95" applyNumberFormat="1" applyFont="1" applyFill="1" applyBorder="1" applyAlignment="1">
      <alignment horizontal="center" vertical="center" wrapText="1"/>
      <protection/>
    </xf>
    <xf numFmtId="203" fontId="86" fillId="26" borderId="12" xfId="95" applyNumberFormat="1" applyFont="1" applyFill="1" applyBorder="1" applyAlignment="1">
      <alignment horizontal="center" vertical="center" wrapText="1"/>
      <protection/>
    </xf>
    <xf numFmtId="1" fontId="86" fillId="26" borderId="12" xfId="95" applyNumberFormat="1" applyFont="1" applyFill="1" applyBorder="1" applyAlignment="1">
      <alignment horizontal="center" vertical="center" wrapText="1"/>
      <protection/>
    </xf>
    <xf numFmtId="2" fontId="85" fillId="26" borderId="15" xfId="0" applyNumberFormat="1" applyFont="1" applyFill="1" applyBorder="1" applyAlignment="1">
      <alignment horizontal="right" vertical="center" wrapText="1"/>
    </xf>
    <xf numFmtId="200" fontId="77" fillId="28" borderId="12" xfId="0" applyNumberFormat="1" applyFont="1" applyFill="1" applyBorder="1" applyAlignment="1">
      <alignment horizontal="center" vertical="center" wrapText="1"/>
    </xf>
    <xf numFmtId="2" fontId="77" fillId="28" borderId="12" xfId="0" applyNumberFormat="1" applyFont="1" applyFill="1" applyBorder="1" applyAlignment="1">
      <alignment horizontal="center" vertical="center" wrapText="1"/>
    </xf>
    <xf numFmtId="2" fontId="77" fillId="28" borderId="12" xfId="0" applyNumberFormat="1" applyFont="1" applyFill="1" applyBorder="1" applyAlignment="1">
      <alignment horizontal="left" vertical="center" wrapText="1"/>
    </xf>
    <xf numFmtId="3" fontId="77" fillId="28" borderId="12" xfId="0" applyNumberFormat="1" applyFont="1" applyFill="1" applyBorder="1" applyAlignment="1">
      <alignment horizontal="center" vertical="center" wrapText="1"/>
    </xf>
    <xf numFmtId="2" fontId="76" fillId="0" borderId="12" xfId="0" applyNumberFormat="1" applyFont="1" applyBorder="1" applyAlignment="1" quotePrefix="1">
      <alignment horizontal="center" vertical="center" wrapText="1"/>
    </xf>
    <xf numFmtId="2" fontId="77" fillId="0" borderId="12" xfId="0" applyNumberFormat="1" applyFont="1" applyFill="1" applyBorder="1" applyAlignment="1">
      <alignment horizontal="center" vertical="center" wrapText="1"/>
    </xf>
    <xf numFmtId="2" fontId="85" fillId="0" borderId="12" xfId="0" applyNumberFormat="1" applyFont="1" applyBorder="1" applyAlignment="1">
      <alignment vertical="center" wrapText="1"/>
    </xf>
    <xf numFmtId="3" fontId="77" fillId="0" borderId="12" xfId="95" applyNumberFormat="1" applyFont="1" applyFill="1" applyBorder="1" applyAlignment="1">
      <alignment horizontal="center" vertical="center" wrapText="1"/>
      <protection/>
    </xf>
    <xf numFmtId="1" fontId="76" fillId="0" borderId="12" xfId="0" applyNumberFormat="1" applyFont="1" applyFill="1" applyBorder="1" applyAlignment="1" quotePrefix="1">
      <alignment horizontal="center" vertical="center" wrapText="1"/>
    </xf>
    <xf numFmtId="1" fontId="77" fillId="0" borderId="12" xfId="0" applyNumberFormat="1" applyFont="1" applyFill="1" applyBorder="1" applyAlignment="1" quotePrefix="1">
      <alignment horizontal="center" vertical="center" wrapText="1"/>
    </xf>
    <xf numFmtId="2" fontId="77" fillId="0" borderId="12" xfId="0" applyNumberFormat="1" applyFont="1" applyFill="1" applyBorder="1" applyAlignment="1">
      <alignment vertical="center" wrapText="1"/>
    </xf>
    <xf numFmtId="2" fontId="85" fillId="0" borderId="12" xfId="0" applyNumberFormat="1" applyFont="1" applyBorder="1" applyAlignment="1">
      <alignment horizontal="left" vertical="center" wrapText="1"/>
    </xf>
    <xf numFmtId="1" fontId="85" fillId="0" borderId="12" xfId="0" applyNumberFormat="1" applyFont="1" applyBorder="1" applyAlignment="1" quotePrefix="1">
      <alignment horizontal="center" vertical="center" wrapText="1"/>
    </xf>
    <xf numFmtId="2" fontId="85" fillId="0" borderId="12" xfId="0" applyNumberFormat="1" applyFont="1" applyBorder="1" applyAlignment="1" quotePrefix="1">
      <alignment horizontal="center" vertical="center" wrapText="1"/>
    </xf>
    <xf numFmtId="2" fontId="85" fillId="0" borderId="12" xfId="0" applyNumberFormat="1" applyFont="1" applyFill="1" applyBorder="1" applyAlignment="1">
      <alignment vertical="center" wrapText="1"/>
    </xf>
    <xf numFmtId="1" fontId="85" fillId="0" borderId="12" xfId="0" applyNumberFormat="1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 wrapText="1"/>
    </xf>
    <xf numFmtId="203" fontId="76" fillId="10" borderId="12" xfId="0" applyNumberFormat="1" applyFont="1" applyFill="1" applyBorder="1" applyAlignment="1">
      <alignment horizontal="center" vertical="center" wrapText="1"/>
    </xf>
    <xf numFmtId="1" fontId="80" fillId="0" borderId="0" xfId="0" applyNumberFormat="1" applyFont="1" applyFill="1" applyAlignment="1" applyProtection="1">
      <alignment vertical="center" wrapText="1"/>
      <protection/>
    </xf>
    <xf numFmtId="2" fontId="80" fillId="0" borderId="0" xfId="0" applyNumberFormat="1" applyFont="1" applyFill="1" applyAlignment="1" applyProtection="1">
      <alignment vertical="center" wrapText="1"/>
      <protection/>
    </xf>
    <xf numFmtId="203" fontId="80" fillId="0" borderId="0" xfId="0" applyNumberFormat="1" applyFont="1" applyFill="1" applyAlignment="1" applyProtection="1">
      <alignment horizontal="center" vertical="center" wrapText="1"/>
      <protection/>
    </xf>
    <xf numFmtId="4" fontId="80" fillId="0" borderId="0" xfId="0" applyNumberFormat="1" applyFont="1" applyFill="1" applyAlignment="1" applyProtection="1">
      <alignment horizontal="center" vertical="center" wrapText="1"/>
      <protection/>
    </xf>
    <xf numFmtId="2" fontId="58" fillId="0" borderId="0" xfId="0" applyNumberFormat="1" applyFont="1" applyAlignment="1">
      <alignment vertical="center" wrapText="1"/>
    </xf>
    <xf numFmtId="1" fontId="24" fillId="4" borderId="12" xfId="0" applyNumberFormat="1" applyFont="1" applyFill="1" applyBorder="1" applyAlignment="1" quotePrefix="1">
      <alignment horizontal="center" vertical="center" wrapText="1"/>
    </xf>
    <xf numFmtId="1" fontId="32" fillId="29" borderId="12" xfId="0" applyNumberFormat="1" applyFont="1" applyFill="1" applyBorder="1" applyAlignment="1" quotePrefix="1">
      <alignment horizontal="center" vertical="center" wrapText="1"/>
    </xf>
    <xf numFmtId="2" fontId="59" fillId="26" borderId="12" xfId="0" applyNumberFormat="1" applyFont="1" applyFill="1" applyBorder="1" applyAlignment="1">
      <alignment horizontal="right" vertical="center" wrapText="1"/>
    </xf>
    <xf numFmtId="1" fontId="32" fillId="30" borderId="12" xfId="0" applyNumberFormat="1" applyFont="1" applyFill="1" applyBorder="1" applyAlignment="1">
      <alignment horizontal="center" vertical="center" wrapText="1"/>
    </xf>
    <xf numFmtId="1" fontId="32" fillId="30" borderId="12" xfId="0" applyNumberFormat="1" applyFont="1" applyFill="1" applyBorder="1" applyAlignment="1" quotePrefix="1">
      <alignment horizontal="center" vertical="center" wrapText="1"/>
    </xf>
    <xf numFmtId="2" fontId="32" fillId="30" borderId="12" xfId="0" applyNumberFormat="1" applyFont="1" applyFill="1" applyBorder="1" applyAlignment="1" quotePrefix="1">
      <alignment horizontal="center" vertical="center" wrapText="1"/>
    </xf>
    <xf numFmtId="1" fontId="76" fillId="30" borderId="12" xfId="95" applyNumberFormat="1" applyFont="1" applyFill="1" applyBorder="1" applyAlignment="1">
      <alignment horizontal="center" vertical="center" wrapText="1"/>
      <protection/>
    </xf>
    <xf numFmtId="3" fontId="76" fillId="30" borderId="12" xfId="95" applyNumberFormat="1" applyFont="1" applyFill="1" applyBorder="1" applyAlignment="1">
      <alignment horizontal="center" vertical="center" wrapText="1"/>
      <protection/>
    </xf>
    <xf numFmtId="203" fontId="76" fillId="30" borderId="12" xfId="95" applyNumberFormat="1" applyFont="1" applyFill="1" applyBorder="1" applyAlignment="1">
      <alignment horizontal="center" vertical="center" wrapText="1"/>
      <protection/>
    </xf>
    <xf numFmtId="2" fontId="42" fillId="30" borderId="0" xfId="0" applyNumberFormat="1" applyFont="1" applyFill="1" applyAlignment="1">
      <alignment vertical="center" wrapText="1"/>
    </xf>
    <xf numFmtId="2" fontId="24" fillId="0" borderId="12" xfId="0" applyNumberFormat="1" applyFont="1" applyFill="1" applyBorder="1" applyAlignment="1">
      <alignment horizontal="left" vertical="center" wrapText="1"/>
    </xf>
    <xf numFmtId="1" fontId="24" fillId="26" borderId="12" xfId="95" applyNumberFormat="1" applyFont="1" applyFill="1" applyBorder="1" applyAlignment="1">
      <alignment horizontal="center" vertical="center" wrapText="1"/>
      <protection/>
    </xf>
    <xf numFmtId="1" fontId="32" fillId="10" borderId="12" xfId="0" applyNumberFormat="1" applyFont="1" applyFill="1" applyBorder="1" applyAlignment="1">
      <alignment horizontal="center" vertical="center" wrapText="1"/>
    </xf>
    <xf numFmtId="2" fontId="32" fillId="10" borderId="12" xfId="0" applyNumberFormat="1" applyFont="1" applyFill="1" applyBorder="1" applyAlignment="1">
      <alignment horizontal="center" vertical="center" wrapText="1"/>
    </xf>
    <xf numFmtId="3" fontId="32" fillId="10" borderId="12" xfId="0" applyNumberFormat="1" applyFont="1" applyFill="1" applyBorder="1" applyAlignment="1">
      <alignment horizontal="center" vertical="center" wrapText="1"/>
    </xf>
    <xf numFmtId="3" fontId="24" fillId="26" borderId="12" xfId="95" applyNumberFormat="1" applyFont="1" applyFill="1" applyBorder="1" applyAlignment="1">
      <alignment horizontal="center" vertical="center" wrapText="1"/>
      <protection/>
    </xf>
    <xf numFmtId="203" fontId="24" fillId="26" borderId="12" xfId="95" applyNumberFormat="1" applyFont="1" applyFill="1" applyBorder="1" applyAlignment="1">
      <alignment horizontal="center" vertical="center" wrapText="1"/>
      <protection/>
    </xf>
    <xf numFmtId="4" fontId="32" fillId="30" borderId="12" xfId="95" applyNumberFormat="1" applyFont="1" applyFill="1" applyBorder="1" applyAlignment="1">
      <alignment horizontal="center" vertical="center" wrapText="1"/>
      <protection/>
    </xf>
    <xf numFmtId="4" fontId="60" fillId="26" borderId="12" xfId="95" applyNumberFormat="1" applyFont="1" applyFill="1" applyBorder="1" applyAlignment="1">
      <alignment horizontal="center" vertical="center" wrapText="1"/>
      <protection/>
    </xf>
    <xf numFmtId="4" fontId="24" fillId="0" borderId="12" xfId="0" applyNumberFormat="1" applyFont="1" applyFill="1" applyBorder="1" applyAlignment="1">
      <alignment horizontal="center" vertical="center" wrapText="1"/>
    </xf>
    <xf numFmtId="203" fontId="24" fillId="4" borderId="12" xfId="95" applyNumberFormat="1" applyFont="1" applyFill="1" applyBorder="1" applyAlignment="1">
      <alignment horizontal="center" vertical="center" wrapText="1"/>
      <protection/>
    </xf>
    <xf numFmtId="4" fontId="24" fillId="4" borderId="12" xfId="95" applyNumberFormat="1" applyFont="1" applyFill="1" applyBorder="1" applyAlignment="1">
      <alignment horizontal="center" vertical="center" wrapText="1"/>
      <protection/>
    </xf>
    <xf numFmtId="203" fontId="32" fillId="29" borderId="12" xfId="95" applyNumberFormat="1" applyFont="1" applyFill="1" applyBorder="1" applyAlignment="1">
      <alignment horizontal="center" vertical="center" wrapText="1"/>
      <protection/>
    </xf>
    <xf numFmtId="4" fontId="32" fillId="29" borderId="12" xfId="95" applyNumberFormat="1" applyFont="1" applyFill="1" applyBorder="1" applyAlignment="1">
      <alignment horizontal="center" vertical="center" wrapText="1"/>
      <protection/>
    </xf>
    <xf numFmtId="1" fontId="32" fillId="26" borderId="12" xfId="95" applyNumberFormat="1" applyFont="1" applyFill="1" applyBorder="1" applyAlignment="1">
      <alignment horizontal="center" vertical="center" wrapText="1"/>
      <protection/>
    </xf>
    <xf numFmtId="3" fontId="32" fillId="26" borderId="12" xfId="95" applyNumberFormat="1" applyFont="1" applyFill="1" applyBorder="1" applyAlignment="1">
      <alignment horizontal="center" vertical="center" wrapText="1"/>
      <protection/>
    </xf>
    <xf numFmtId="203" fontId="32" fillId="26" borderId="12" xfId="95" applyNumberFormat="1" applyFont="1" applyFill="1" applyBorder="1" applyAlignment="1">
      <alignment horizontal="center" vertical="center" wrapText="1"/>
      <protection/>
    </xf>
    <xf numFmtId="1" fontId="60" fillId="26" borderId="12" xfId="0" applyNumberFormat="1" applyFont="1" applyFill="1" applyBorder="1" applyAlignment="1" quotePrefix="1">
      <alignment horizontal="center" vertical="center" wrapText="1"/>
    </xf>
    <xf numFmtId="1" fontId="60" fillId="26" borderId="12" xfId="0" applyNumberFormat="1" applyFont="1" applyFill="1" applyBorder="1" applyAlignment="1">
      <alignment horizontal="center" vertical="center" wrapText="1"/>
    </xf>
    <xf numFmtId="2" fontId="60" fillId="26" borderId="12" xfId="0" applyNumberFormat="1" applyFont="1" applyFill="1" applyBorder="1" applyAlignment="1">
      <alignment horizontal="center" vertical="center" wrapText="1"/>
    </xf>
    <xf numFmtId="2" fontId="60" fillId="26" borderId="14" xfId="0" applyNumberFormat="1" applyFont="1" applyFill="1" applyBorder="1" applyAlignment="1">
      <alignment vertical="center" wrapText="1"/>
    </xf>
    <xf numFmtId="1" fontId="60" fillId="26" borderId="12" xfId="95" applyNumberFormat="1" applyFont="1" applyFill="1" applyBorder="1" applyAlignment="1">
      <alignment horizontal="center" vertical="center" wrapText="1"/>
      <protection/>
    </xf>
    <xf numFmtId="3" fontId="61" fillId="26" borderId="12" xfId="95" applyNumberFormat="1" applyFont="1" applyFill="1" applyBorder="1" applyAlignment="1">
      <alignment horizontal="center" vertical="center" wrapText="1"/>
      <protection/>
    </xf>
    <xf numFmtId="203" fontId="61" fillId="26" borderId="12" xfId="95" applyNumberFormat="1" applyFont="1" applyFill="1" applyBorder="1" applyAlignment="1">
      <alignment horizontal="center" vertical="center" wrapText="1"/>
      <protection/>
    </xf>
    <xf numFmtId="1" fontId="61" fillId="26" borderId="12" xfId="95" applyNumberFormat="1" applyFont="1" applyFill="1" applyBorder="1" applyAlignment="1">
      <alignment horizontal="center" vertical="center" wrapText="1"/>
      <protection/>
    </xf>
    <xf numFmtId="2" fontId="61" fillId="26" borderId="0" xfId="0" applyNumberFormat="1" applyFont="1" applyFill="1" applyAlignment="1">
      <alignment vertical="center" wrapText="1"/>
    </xf>
    <xf numFmtId="1" fontId="24" fillId="0" borderId="12" xfId="0" applyNumberFormat="1" applyFont="1" applyFill="1" applyBorder="1" applyAlignment="1" quotePrefix="1">
      <alignment horizontal="center" vertical="center" wrapText="1"/>
    </xf>
    <xf numFmtId="1" fontId="24" fillId="0" borderId="12" xfId="0" applyNumberFormat="1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>
      <alignment vertical="center" wrapText="1"/>
    </xf>
    <xf numFmtId="1" fontId="38" fillId="0" borderId="12" xfId="0" applyNumberFormat="1" applyFont="1" applyBorder="1" applyAlignment="1" quotePrefix="1">
      <alignment horizontal="center" vertical="center" wrapText="1"/>
    </xf>
    <xf numFmtId="2" fontId="38" fillId="0" borderId="12" xfId="0" applyNumberFormat="1" applyFont="1" applyBorder="1" applyAlignment="1" quotePrefix="1">
      <alignment horizontal="center" vertical="center" wrapText="1"/>
    </xf>
    <xf numFmtId="2" fontId="38" fillId="0" borderId="12" xfId="0" applyNumberFormat="1" applyFont="1" applyBorder="1" applyAlignment="1" quotePrefix="1">
      <alignment vertical="center" wrapText="1"/>
    </xf>
    <xf numFmtId="2" fontId="59" fillId="0" borderId="12" xfId="0" applyNumberFormat="1" applyFont="1" applyBorder="1" applyAlignment="1">
      <alignment horizontal="left" vertical="center" wrapText="1"/>
    </xf>
    <xf numFmtId="1" fontId="59" fillId="26" borderId="12" xfId="95" applyNumberFormat="1" applyFont="1" applyFill="1" applyBorder="1" applyAlignment="1">
      <alignment horizontal="center" vertical="center" wrapText="1"/>
      <protection/>
    </xf>
    <xf numFmtId="3" fontId="59" fillId="26" borderId="12" xfId="95" applyNumberFormat="1" applyFont="1" applyFill="1" applyBorder="1" applyAlignment="1">
      <alignment horizontal="center" vertical="center" wrapText="1"/>
      <protection/>
    </xf>
    <xf numFmtId="203" fontId="59" fillId="26" borderId="12" xfId="95" applyNumberFormat="1" applyFont="1" applyFill="1" applyBorder="1" applyAlignment="1">
      <alignment horizontal="center" vertical="center" wrapText="1"/>
      <protection/>
    </xf>
    <xf numFmtId="4" fontId="59" fillId="0" borderId="12" xfId="95" applyNumberFormat="1" applyFont="1" applyBorder="1" applyAlignment="1">
      <alignment horizontal="center" vertical="center" wrapText="1"/>
      <protection/>
    </xf>
    <xf numFmtId="2" fontId="24" fillId="26" borderId="12" xfId="95" applyNumberFormat="1" applyFont="1" applyFill="1" applyBorder="1" applyAlignment="1">
      <alignment horizontal="left" vertical="center" wrapText="1"/>
      <protection/>
    </xf>
    <xf numFmtId="4" fontId="24" fillId="26" borderId="12" xfId="95" applyNumberFormat="1" applyFont="1" applyFill="1" applyBorder="1" applyAlignment="1">
      <alignment horizontal="center" vertical="center" wrapText="1"/>
      <protection/>
    </xf>
    <xf numFmtId="2" fontId="24" fillId="0" borderId="12" xfId="95" applyNumberFormat="1" applyFont="1" applyFill="1" applyBorder="1" applyAlignment="1">
      <alignment horizontal="left" vertical="center" wrapText="1"/>
      <protection/>
    </xf>
    <xf numFmtId="2" fontId="24" fillId="26" borderId="12" xfId="0" applyNumberFormat="1" applyFont="1" applyFill="1" applyBorder="1" applyAlignment="1">
      <alignment horizontal="left" vertical="center" wrapText="1"/>
    </xf>
    <xf numFmtId="1" fontId="24" fillId="28" borderId="12" xfId="0" applyNumberFormat="1" applyFont="1" applyFill="1" applyBorder="1" applyAlignment="1">
      <alignment horizontal="center" vertical="center" wrapText="1"/>
    </xf>
    <xf numFmtId="203" fontId="24" fillId="28" borderId="12" xfId="0" applyNumberFormat="1" applyFont="1" applyFill="1" applyBorder="1" applyAlignment="1">
      <alignment horizontal="center" vertical="center" wrapText="1"/>
    </xf>
    <xf numFmtId="1" fontId="60" fillId="0" borderId="12" xfId="0" applyNumberFormat="1" applyFont="1" applyFill="1" applyBorder="1" applyAlignment="1" applyProtection="1">
      <alignment horizontal="center" vertical="center" wrapText="1"/>
      <protection/>
    </xf>
    <xf numFmtId="2" fontId="60" fillId="0" borderId="12" xfId="0" applyNumberFormat="1" applyFont="1" applyFill="1" applyBorder="1" applyAlignment="1" applyProtection="1">
      <alignment horizontal="center" vertical="center" wrapText="1"/>
      <protection/>
    </xf>
    <xf numFmtId="2" fontId="60" fillId="0" borderId="12" xfId="0" applyNumberFormat="1" applyFont="1" applyBorder="1" applyAlignment="1">
      <alignment horizontal="center" vertical="center" wrapText="1"/>
    </xf>
    <xf numFmtId="1" fontId="60" fillId="0" borderId="12" xfId="0" applyNumberFormat="1" applyFont="1" applyBorder="1" applyAlignment="1">
      <alignment horizontal="center" vertical="center" wrapText="1"/>
    </xf>
    <xf numFmtId="3" fontId="60" fillId="0" borderId="12" xfId="0" applyNumberFormat="1" applyFont="1" applyBorder="1" applyAlignment="1">
      <alignment horizontal="center" vertical="center" wrapText="1"/>
    </xf>
    <xf numFmtId="203" fontId="60" fillId="0" borderId="12" xfId="0" applyNumberFormat="1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Border="1" applyAlignment="1">
      <alignment horizontal="center" vertical="center" wrapText="1"/>
    </xf>
    <xf numFmtId="2" fontId="24" fillId="4" borderId="12" xfId="0" applyNumberFormat="1" applyFont="1" applyFill="1" applyBorder="1" applyAlignment="1" quotePrefix="1">
      <alignment horizontal="center" vertical="center" wrapText="1"/>
    </xf>
    <xf numFmtId="1" fontId="24" fillId="4" borderId="12" xfId="95" applyNumberFormat="1" applyFont="1" applyFill="1" applyBorder="1" applyAlignment="1">
      <alignment horizontal="center" vertical="center" wrapText="1"/>
      <protection/>
    </xf>
    <xf numFmtId="3" fontId="24" fillId="4" borderId="12" xfId="95" applyNumberFormat="1" applyFont="1" applyFill="1" applyBorder="1" applyAlignment="1">
      <alignment horizontal="center" vertical="center" wrapText="1"/>
      <protection/>
    </xf>
    <xf numFmtId="2" fontId="32" fillId="29" borderId="12" xfId="0" applyNumberFormat="1" applyFont="1" applyFill="1" applyBorder="1" applyAlignment="1" quotePrefix="1">
      <alignment horizontal="center" vertical="center" wrapText="1"/>
    </xf>
    <xf numFmtId="1" fontId="32" fillId="29" borderId="12" xfId="95" applyNumberFormat="1" applyFont="1" applyFill="1" applyBorder="1" applyAlignment="1">
      <alignment horizontal="center" vertical="center" wrapText="1"/>
      <protection/>
    </xf>
    <xf numFmtId="3" fontId="32" fillId="29" borderId="12" xfId="95" applyNumberFormat="1" applyFont="1" applyFill="1" applyBorder="1" applyAlignment="1">
      <alignment horizontal="center" vertical="center" wrapText="1"/>
      <protection/>
    </xf>
    <xf numFmtId="1" fontId="32" fillId="0" borderId="12" xfId="0" applyNumberFormat="1" applyFont="1" applyBorder="1" applyAlignment="1" quotePrefix="1">
      <alignment horizontal="center" vertical="center" wrapText="1"/>
    </xf>
    <xf numFmtId="2" fontId="32" fillId="26" borderId="12" xfId="0" applyNumberFormat="1" applyFont="1" applyFill="1" applyBorder="1" applyAlignment="1">
      <alignment horizontal="center" vertical="center" wrapText="1"/>
    </xf>
    <xf numFmtId="1" fontId="24" fillId="30" borderId="12" xfId="95" applyNumberFormat="1" applyFont="1" applyFill="1" applyBorder="1" applyAlignment="1">
      <alignment horizontal="center" vertical="center" wrapText="1"/>
      <protection/>
    </xf>
    <xf numFmtId="4" fontId="24" fillId="30" borderId="12" xfId="95" applyNumberFormat="1" applyFont="1" applyFill="1" applyBorder="1" applyAlignment="1">
      <alignment horizontal="center" vertical="center" wrapText="1"/>
      <protection/>
    </xf>
    <xf numFmtId="203" fontId="24" fillId="30" borderId="12" xfId="95" applyNumberFormat="1" applyFont="1" applyFill="1" applyBorder="1" applyAlignment="1">
      <alignment horizontal="center" vertical="center" wrapText="1"/>
      <protection/>
    </xf>
    <xf numFmtId="49" fontId="32" fillId="26" borderId="12" xfId="0" applyNumberFormat="1" applyFont="1" applyFill="1" applyBorder="1" applyAlignment="1">
      <alignment horizontal="center" vertical="center" wrapText="1"/>
    </xf>
    <xf numFmtId="1" fontId="24" fillId="4" borderId="12" xfId="0" applyNumberFormat="1" applyFont="1" applyFill="1" applyBorder="1" applyAlignment="1">
      <alignment horizontal="center" vertical="center" wrapText="1"/>
    </xf>
    <xf numFmtId="2" fontId="24" fillId="4" borderId="12" xfId="0" applyNumberFormat="1" applyFont="1" applyFill="1" applyBorder="1" applyAlignment="1">
      <alignment horizontal="center" vertical="center" wrapText="1"/>
    </xf>
    <xf numFmtId="3" fontId="38" fillId="4" borderId="12" xfId="95" applyNumberFormat="1" applyFont="1" applyFill="1" applyBorder="1" applyAlignment="1">
      <alignment horizontal="center" vertical="center" wrapText="1"/>
      <protection/>
    </xf>
    <xf numFmtId="203" fontId="38" fillId="4" borderId="12" xfId="95" applyNumberFormat="1" applyFont="1" applyFill="1" applyBorder="1" applyAlignment="1">
      <alignment horizontal="center" vertical="center" wrapText="1"/>
      <protection/>
    </xf>
    <xf numFmtId="1" fontId="32" fillId="29" borderId="12" xfId="0" applyNumberFormat="1" applyFont="1" applyFill="1" applyBorder="1" applyAlignment="1">
      <alignment horizontal="center" vertical="center" wrapText="1"/>
    </xf>
    <xf numFmtId="2" fontId="32" fillId="29" borderId="12" xfId="0" applyNumberFormat="1" applyFont="1" applyFill="1" applyBorder="1" applyAlignment="1">
      <alignment horizontal="center" vertical="center" wrapText="1"/>
    </xf>
    <xf numFmtId="1" fontId="24" fillId="29" borderId="12" xfId="0" applyNumberFormat="1" applyFont="1" applyFill="1" applyBorder="1" applyAlignment="1">
      <alignment horizontal="center" vertical="center" wrapText="1"/>
    </xf>
    <xf numFmtId="3" fontId="38" fillId="29" borderId="12" xfId="95" applyNumberFormat="1" applyFont="1" applyFill="1" applyBorder="1" applyAlignment="1">
      <alignment horizontal="center" vertical="center" wrapText="1"/>
      <protection/>
    </xf>
    <xf numFmtId="203" fontId="38" fillId="29" borderId="12" xfId="95" applyNumberFormat="1" applyFont="1" applyFill="1" applyBorder="1" applyAlignment="1">
      <alignment horizontal="center" vertical="center" wrapText="1"/>
      <protection/>
    </xf>
    <xf numFmtId="4" fontId="24" fillId="0" borderId="12" xfId="95" applyNumberFormat="1" applyFont="1" applyBorder="1" applyAlignment="1">
      <alignment horizontal="center" vertical="center" wrapText="1"/>
      <protection/>
    </xf>
    <xf numFmtId="2" fontId="24" fillId="0" borderId="12" xfId="0" applyNumberFormat="1" applyFont="1" applyBorder="1" applyAlignment="1">
      <alignment horizontal="left" vertical="center" wrapText="1"/>
    </xf>
    <xf numFmtId="1" fontId="24" fillId="0" borderId="12" xfId="95" applyNumberFormat="1" applyFont="1" applyBorder="1" applyAlignment="1">
      <alignment horizontal="center" vertical="center" wrapText="1"/>
      <protection/>
    </xf>
    <xf numFmtId="3" fontId="24" fillId="0" borderId="12" xfId="95" applyNumberFormat="1" applyFont="1" applyBorder="1" applyAlignment="1">
      <alignment horizontal="center" vertical="center" wrapText="1"/>
      <protection/>
    </xf>
    <xf numFmtId="203" fontId="24" fillId="0" borderId="12" xfId="95" applyNumberFormat="1" applyFont="1" applyBorder="1" applyAlignment="1">
      <alignment horizontal="center" vertical="center" wrapText="1"/>
      <protection/>
    </xf>
    <xf numFmtId="2" fontId="24" fillId="30" borderId="12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1" fontId="32" fillId="0" borderId="12" xfId="95" applyNumberFormat="1" applyFont="1" applyBorder="1" applyAlignment="1">
      <alignment horizontal="center" vertical="center" wrapText="1"/>
      <protection/>
    </xf>
    <xf numFmtId="3" fontId="32" fillId="0" borderId="12" xfId="95" applyNumberFormat="1" applyFont="1" applyBorder="1" applyAlignment="1">
      <alignment horizontal="center" vertical="center" wrapText="1"/>
      <protection/>
    </xf>
    <xf numFmtId="203" fontId="32" fillId="0" borderId="12" xfId="95" applyNumberFormat="1" applyFont="1" applyBorder="1" applyAlignment="1">
      <alignment horizontal="center" vertical="center" wrapText="1"/>
      <protection/>
    </xf>
    <xf numFmtId="4" fontId="32" fillId="0" borderId="12" xfId="95" applyNumberFormat="1" applyFont="1" applyBorder="1" applyAlignment="1">
      <alignment horizontal="center" vertical="center" wrapText="1"/>
      <protection/>
    </xf>
    <xf numFmtId="4" fontId="32" fillId="10" borderId="12" xfId="0" applyNumberFormat="1" applyFont="1" applyFill="1" applyBorder="1" applyAlignment="1">
      <alignment horizontal="center" vertical="center" wrapText="1"/>
    </xf>
    <xf numFmtId="203" fontId="32" fillId="10" borderId="12" xfId="0" applyNumberFormat="1" applyFont="1" applyFill="1" applyBorder="1" applyAlignment="1">
      <alignment horizontal="center" vertical="center" wrapText="1"/>
    </xf>
    <xf numFmtId="1" fontId="24" fillId="26" borderId="12" xfId="0" applyNumberFormat="1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>
      <alignment vertical="center" wrapText="1"/>
    </xf>
    <xf numFmtId="2" fontId="24" fillId="0" borderId="12" xfId="95" applyNumberFormat="1" applyFont="1" applyBorder="1" applyAlignment="1">
      <alignment horizontal="left" vertical="center" wrapText="1"/>
      <protection/>
    </xf>
    <xf numFmtId="1" fontId="24" fillId="0" borderId="12" xfId="95" applyNumberFormat="1" applyFont="1" applyFill="1" applyBorder="1" applyAlignment="1">
      <alignment horizontal="center" vertical="center" wrapText="1"/>
      <protection/>
    </xf>
    <xf numFmtId="2" fontId="77" fillId="0" borderId="12" xfId="0" applyNumberFormat="1" applyFont="1" applyBorder="1" applyAlignment="1">
      <alignment horizontal="left" vertical="center" wrapText="1"/>
    </xf>
    <xf numFmtId="4" fontId="77" fillId="0" borderId="12" xfId="95" applyNumberFormat="1" applyFont="1" applyBorder="1" applyAlignment="1">
      <alignment horizontal="center" vertical="center" wrapText="1"/>
      <protection/>
    </xf>
    <xf numFmtId="2" fontId="77" fillId="0" borderId="0" xfId="0" applyNumberFormat="1" applyFont="1" applyFill="1" applyAlignment="1">
      <alignment vertical="center" wrapText="1"/>
    </xf>
    <xf numFmtId="2" fontId="77" fillId="0" borderId="0" xfId="0" applyNumberFormat="1" applyFont="1" applyFill="1" applyAlignment="1">
      <alignment horizontal="left" vertical="center" wrapText="1"/>
    </xf>
    <xf numFmtId="2" fontId="32" fillId="30" borderId="12" xfId="0" applyNumberFormat="1" applyFont="1" applyFill="1" applyBorder="1" applyAlignment="1">
      <alignment horizontal="left" vertical="center" wrapText="1"/>
    </xf>
    <xf numFmtId="2" fontId="24" fillId="4" borderId="12" xfId="0" applyNumberFormat="1" applyFont="1" applyFill="1" applyBorder="1" applyAlignment="1" quotePrefix="1">
      <alignment horizontal="left" vertical="center" wrapText="1"/>
    </xf>
    <xf numFmtId="2" fontId="32" fillId="29" borderId="12" xfId="0" applyNumberFormat="1" applyFont="1" applyFill="1" applyBorder="1" applyAlignment="1" quotePrefix="1">
      <alignment horizontal="left" vertical="center" wrapText="1"/>
    </xf>
    <xf numFmtId="4" fontId="29" fillId="0" borderId="0" xfId="0" applyNumberFormat="1" applyFont="1" applyAlignment="1">
      <alignment horizontal="left" vertical="center" wrapText="1"/>
    </xf>
    <xf numFmtId="2" fontId="57" fillId="0" borderId="0" xfId="0" applyNumberFormat="1" applyFont="1" applyFill="1" applyAlignment="1" applyProtection="1">
      <alignment horizontal="center" vertical="center" wrapText="1"/>
      <protection/>
    </xf>
    <xf numFmtId="2" fontId="62" fillId="0" borderId="0" xfId="0" applyNumberFormat="1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>
      <alignment horizontal="left" wrapText="1"/>
    </xf>
    <xf numFmtId="2" fontId="76" fillId="26" borderId="12" xfId="0" applyNumberFormat="1" applyFont="1" applyFill="1" applyBorder="1" applyAlignment="1">
      <alignment horizontal="left" vertical="center" wrapText="1"/>
    </xf>
    <xf numFmtId="2" fontId="76" fillId="0" borderId="12" xfId="0" applyNumberFormat="1" applyFont="1" applyBorder="1" applyAlignment="1">
      <alignment horizontal="left" vertical="center" wrapText="1"/>
    </xf>
    <xf numFmtId="2" fontId="76" fillId="0" borderId="12" xfId="0" applyNumberFormat="1" applyFont="1" applyFill="1" applyBorder="1" applyAlignment="1">
      <alignment horizontal="left" vertical="center" wrapText="1"/>
    </xf>
    <xf numFmtId="2" fontId="57" fillId="0" borderId="0" xfId="0" applyNumberFormat="1" applyFont="1" applyFill="1" applyAlignment="1" applyProtection="1">
      <alignment horizontal="left" vertical="center" wrapText="1"/>
      <protection/>
    </xf>
    <xf numFmtId="2" fontId="29" fillId="0" borderId="0" xfId="0" applyNumberFormat="1" applyFont="1" applyFill="1" applyAlignment="1" applyProtection="1">
      <alignment horizontal="left" vertical="center" wrapText="1"/>
      <protection/>
    </xf>
    <xf numFmtId="2" fontId="24" fillId="4" borderId="12" xfId="0" applyNumberFormat="1" applyFont="1" applyFill="1" applyBorder="1" applyAlignment="1">
      <alignment horizontal="left" vertical="center" wrapText="1"/>
    </xf>
    <xf numFmtId="2" fontId="76" fillId="29" borderId="12" xfId="0" applyNumberFormat="1" applyFont="1" applyFill="1" applyBorder="1" applyAlignment="1">
      <alignment horizontal="left" vertical="center" wrapText="1"/>
    </xf>
    <xf numFmtId="2" fontId="76" fillId="29" borderId="12" xfId="0" applyNumberFormat="1" applyFont="1" applyFill="1" applyBorder="1" applyAlignment="1" quotePrefix="1">
      <alignment horizontal="left" vertical="center" wrapText="1"/>
    </xf>
    <xf numFmtId="2" fontId="76" fillId="0" borderId="12" xfId="0" applyNumberFormat="1" applyFont="1" applyBorder="1" applyAlignment="1" quotePrefix="1">
      <alignment horizontal="left" vertical="center" wrapText="1"/>
    </xf>
    <xf numFmtId="2" fontId="76" fillId="26" borderId="15" xfId="0" applyNumberFormat="1" applyFont="1" applyFill="1" applyBorder="1" applyAlignment="1">
      <alignment horizontal="left" vertical="center" wrapText="1"/>
    </xf>
    <xf numFmtId="2" fontId="76" fillId="26" borderId="14" xfId="0" applyNumberFormat="1" applyFont="1" applyFill="1" applyBorder="1" applyAlignment="1">
      <alignment horizontal="left" vertical="center" wrapText="1"/>
    </xf>
    <xf numFmtId="2" fontId="63" fillId="0" borderId="0" xfId="0" applyNumberFormat="1" applyFont="1" applyFill="1" applyAlignment="1">
      <alignment horizontal="left" vertical="center" wrapText="1"/>
    </xf>
    <xf numFmtId="2" fontId="77" fillId="4" borderId="12" xfId="0" applyNumberFormat="1" applyFont="1" applyFill="1" applyBorder="1" applyAlignment="1">
      <alignment horizontal="left" vertical="center" wrapText="1"/>
    </xf>
    <xf numFmtId="2" fontId="77" fillId="4" borderId="12" xfId="0" applyNumberFormat="1" applyFont="1" applyFill="1" applyBorder="1" applyAlignment="1" quotePrefix="1">
      <alignment horizontal="left" vertical="center" wrapText="1"/>
    </xf>
    <xf numFmtId="2" fontId="32" fillId="0" borderId="12" xfId="0" applyNumberFormat="1" applyFont="1" applyBorder="1" applyAlignment="1">
      <alignment horizontal="left" vertical="center" wrapText="1"/>
    </xf>
    <xf numFmtId="2" fontId="32" fillId="26" borderId="15" xfId="0" applyNumberFormat="1" applyFont="1" applyFill="1" applyBorder="1" applyAlignment="1">
      <alignment horizontal="left" vertical="center" wrapText="1"/>
    </xf>
    <xf numFmtId="2" fontId="32" fillId="26" borderId="14" xfId="0" applyNumberFormat="1" applyFont="1" applyFill="1" applyBorder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1"/>
  <sheetViews>
    <sheetView tabSelected="1" view="pageBreakPreview" zoomScale="55" zoomScaleSheetLayoutView="55" workbookViewId="0" topLeftCell="A1">
      <selection activeCell="R178" sqref="R178"/>
    </sheetView>
  </sheetViews>
  <sheetFormatPr defaultColWidth="9.16015625" defaultRowHeight="12.75"/>
  <cols>
    <col min="1" max="1" width="18" style="33" customWidth="1"/>
    <col min="2" max="2" width="15.5" style="33" customWidth="1"/>
    <col min="3" max="3" width="18.5" style="1" customWidth="1"/>
    <col min="4" max="4" width="41.33203125" style="1" customWidth="1"/>
    <col min="5" max="5" width="78" style="28" customWidth="1"/>
    <col min="6" max="6" width="15.16015625" style="38" customWidth="1"/>
    <col min="7" max="7" width="20.83203125" style="42" customWidth="1"/>
    <col min="8" max="8" width="15.83203125" style="35" customWidth="1"/>
    <col min="9" max="9" width="24.5" style="39" customWidth="1"/>
    <col min="10" max="10" width="14.5" style="35" customWidth="1"/>
    <col min="11" max="16384" width="9.16015625" style="5" customWidth="1"/>
  </cols>
  <sheetData>
    <row r="1" spans="1:10" ht="33" customHeight="1">
      <c r="A1" s="90"/>
      <c r="B1" s="90"/>
      <c r="C1" s="91"/>
      <c r="D1" s="91"/>
      <c r="E1" s="92"/>
      <c r="F1" s="93"/>
      <c r="G1" s="327" t="s">
        <v>111</v>
      </c>
      <c r="H1" s="327"/>
      <c r="I1" s="327"/>
      <c r="J1" s="327"/>
    </row>
    <row r="2" spans="1:10" ht="35.25" customHeight="1">
      <c r="A2" s="90"/>
      <c r="B2" s="90"/>
      <c r="C2" s="91"/>
      <c r="D2" s="91"/>
      <c r="E2" s="92"/>
      <c r="F2" s="93"/>
      <c r="G2" s="327" t="s">
        <v>112</v>
      </c>
      <c r="H2" s="327"/>
      <c r="I2" s="327"/>
      <c r="J2" s="327"/>
    </row>
    <row r="3" spans="1:10" ht="33" customHeight="1">
      <c r="A3" s="90"/>
      <c r="B3" s="90"/>
      <c r="C3" s="91"/>
      <c r="D3" s="91"/>
      <c r="E3" s="92"/>
      <c r="F3" s="93"/>
      <c r="G3" s="327" t="s">
        <v>192</v>
      </c>
      <c r="H3" s="327"/>
      <c r="I3" s="327"/>
      <c r="J3" s="327"/>
    </row>
    <row r="4" spans="1:10" ht="37.5" customHeight="1">
      <c r="A4" s="90"/>
      <c r="B4" s="90"/>
      <c r="C4" s="91"/>
      <c r="D4" s="91"/>
      <c r="E4" s="92"/>
      <c r="F4" s="93"/>
      <c r="G4" s="319" t="s">
        <v>201</v>
      </c>
      <c r="H4" s="319"/>
      <c r="I4" s="319"/>
      <c r="J4" s="319"/>
    </row>
    <row r="5" spans="1:10" ht="33" customHeight="1">
      <c r="A5" s="90"/>
      <c r="B5" s="90"/>
      <c r="C5" s="91"/>
      <c r="D5" s="91"/>
      <c r="E5" s="92"/>
      <c r="F5" s="93"/>
      <c r="G5" s="319" t="s">
        <v>203</v>
      </c>
      <c r="H5" s="319"/>
      <c r="I5" s="319"/>
      <c r="J5" s="319"/>
    </row>
    <row r="6" spans="1:10" ht="30.75">
      <c r="A6" s="90"/>
      <c r="B6" s="90"/>
      <c r="C6" s="91"/>
      <c r="D6" s="91"/>
      <c r="E6" s="92"/>
      <c r="F6" s="93"/>
      <c r="G6" s="94"/>
      <c r="H6" s="95"/>
      <c r="I6" s="95"/>
      <c r="J6" s="95"/>
    </row>
    <row r="7" spans="1:10" s="6" customFormat="1" ht="90.75" customHeight="1">
      <c r="A7" s="321" t="s">
        <v>160</v>
      </c>
      <c r="B7" s="321"/>
      <c r="C7" s="321"/>
      <c r="D7" s="321"/>
      <c r="E7" s="321"/>
      <c r="F7" s="321"/>
      <c r="G7" s="321"/>
      <c r="H7" s="321"/>
      <c r="I7" s="321"/>
      <c r="J7" s="321"/>
    </row>
    <row r="8" spans="1:10" s="6" customFormat="1" ht="33">
      <c r="A8" s="322" t="s">
        <v>122</v>
      </c>
      <c r="B8" s="322"/>
      <c r="C8" s="96"/>
      <c r="D8" s="97"/>
      <c r="E8" s="98"/>
      <c r="F8" s="99"/>
      <c r="G8" s="100"/>
      <c r="H8" s="101"/>
      <c r="I8" s="102"/>
      <c r="J8" s="101"/>
    </row>
    <row r="9" spans="1:10" ht="33.75" customHeight="1">
      <c r="A9" s="334" t="s">
        <v>50</v>
      </c>
      <c r="B9" s="334"/>
      <c r="C9" s="103"/>
      <c r="D9" s="104"/>
      <c r="E9" s="105"/>
      <c r="F9" s="106"/>
      <c r="G9" s="107"/>
      <c r="H9" s="108"/>
      <c r="I9" s="109"/>
      <c r="J9" s="110"/>
    </row>
    <row r="10" spans="1:10" ht="21.75" customHeight="1">
      <c r="A10" s="315"/>
      <c r="B10" s="315"/>
      <c r="C10" s="111"/>
      <c r="D10" s="112"/>
      <c r="E10" s="105"/>
      <c r="F10" s="106"/>
      <c r="G10" s="107"/>
      <c r="H10" s="108"/>
      <c r="I10" s="109"/>
      <c r="J10" s="110"/>
    </row>
    <row r="11" spans="1:10" s="7" customFormat="1" ht="161.25" customHeight="1">
      <c r="A11" s="263" t="s">
        <v>51</v>
      </c>
      <c r="B11" s="263" t="s">
        <v>52</v>
      </c>
      <c r="C11" s="264" t="s">
        <v>2</v>
      </c>
      <c r="D11" s="264" t="s">
        <v>59</v>
      </c>
      <c r="E11" s="265" t="s">
        <v>53</v>
      </c>
      <c r="F11" s="266" t="s">
        <v>54</v>
      </c>
      <c r="G11" s="267" t="s">
        <v>55</v>
      </c>
      <c r="H11" s="268" t="s">
        <v>56</v>
      </c>
      <c r="I11" s="269" t="s">
        <v>57</v>
      </c>
      <c r="J11" s="268" t="s">
        <v>58</v>
      </c>
    </row>
    <row r="12" spans="1:10" s="46" customFormat="1" ht="16.5" customHeight="1">
      <c r="A12" s="270">
        <v>1</v>
      </c>
      <c r="B12" s="270">
        <v>2</v>
      </c>
      <c r="C12" s="270">
        <v>3</v>
      </c>
      <c r="D12" s="270">
        <v>4</v>
      </c>
      <c r="E12" s="271">
        <v>5</v>
      </c>
      <c r="F12" s="271">
        <v>6</v>
      </c>
      <c r="G12" s="271">
        <v>7</v>
      </c>
      <c r="H12" s="271">
        <v>8</v>
      </c>
      <c r="I12" s="271">
        <v>9</v>
      </c>
      <c r="J12" s="271">
        <v>10</v>
      </c>
    </row>
    <row r="13" spans="1:10" s="9" customFormat="1" ht="38.25" customHeight="1">
      <c r="A13" s="209" t="s">
        <v>9</v>
      </c>
      <c r="B13" s="209"/>
      <c r="C13" s="272"/>
      <c r="D13" s="328" t="s">
        <v>30</v>
      </c>
      <c r="E13" s="328"/>
      <c r="F13" s="229"/>
      <c r="G13" s="229"/>
      <c r="H13" s="229"/>
      <c r="I13" s="230">
        <f>I14</f>
        <v>38311664</v>
      </c>
      <c r="J13" s="229"/>
    </row>
    <row r="14" spans="1:10" s="10" customFormat="1" ht="40.5" customHeight="1">
      <c r="A14" s="210" t="s">
        <v>10</v>
      </c>
      <c r="B14" s="210"/>
      <c r="C14" s="275"/>
      <c r="D14" s="318" t="s">
        <v>4</v>
      </c>
      <c r="E14" s="318"/>
      <c r="F14" s="231"/>
      <c r="G14" s="231"/>
      <c r="H14" s="231"/>
      <c r="I14" s="232">
        <f>I15+I52</f>
        <v>38311664</v>
      </c>
      <c r="J14" s="231"/>
    </row>
    <row r="15" spans="1:10" s="11" customFormat="1" ht="33" customHeight="1">
      <c r="A15" s="278" t="s">
        <v>14</v>
      </c>
      <c r="B15" s="213">
        <v>7321</v>
      </c>
      <c r="C15" s="279" t="s">
        <v>7</v>
      </c>
      <c r="D15" s="338" t="s">
        <v>193</v>
      </c>
      <c r="E15" s="339"/>
      <c r="F15" s="233"/>
      <c r="G15" s="234"/>
      <c r="H15" s="235"/>
      <c r="I15" s="226">
        <f>SUM(I17:I51)</f>
        <v>36113054</v>
      </c>
      <c r="J15" s="235"/>
    </row>
    <row r="16" spans="1:10" s="244" customFormat="1" ht="15.75" customHeight="1">
      <c r="A16" s="236"/>
      <c r="B16" s="237"/>
      <c r="C16" s="238"/>
      <c r="D16" s="211" t="s">
        <v>18</v>
      </c>
      <c r="E16" s="239"/>
      <c r="F16" s="240"/>
      <c r="G16" s="241"/>
      <c r="H16" s="242"/>
      <c r="I16" s="227"/>
      <c r="J16" s="243"/>
    </row>
    <row r="17" spans="1:10" s="50" customFormat="1" ht="72" customHeight="1">
      <c r="A17" s="124"/>
      <c r="B17" s="124"/>
      <c r="C17" s="140"/>
      <c r="D17" s="141"/>
      <c r="E17" s="257" t="s">
        <v>128</v>
      </c>
      <c r="F17" s="220" t="s">
        <v>64</v>
      </c>
      <c r="G17" s="258">
        <v>3091007</v>
      </c>
      <c r="H17" s="225">
        <v>37.157955320062364</v>
      </c>
      <c r="I17" s="258">
        <v>1942452</v>
      </c>
      <c r="J17" s="220">
        <v>100</v>
      </c>
    </row>
    <row r="18" spans="1:10" s="50" customFormat="1" ht="90" customHeight="1">
      <c r="A18" s="124"/>
      <c r="B18" s="124"/>
      <c r="C18" s="140"/>
      <c r="D18" s="141"/>
      <c r="E18" s="257" t="s">
        <v>129</v>
      </c>
      <c r="F18" s="220" t="s">
        <v>64</v>
      </c>
      <c r="G18" s="258">
        <v>3098934</v>
      </c>
      <c r="H18" s="225">
        <v>19.188695209384903</v>
      </c>
      <c r="I18" s="258">
        <v>2504289</v>
      </c>
      <c r="J18" s="220">
        <v>100</v>
      </c>
    </row>
    <row r="19" spans="1:10" s="69" customFormat="1" ht="102" customHeight="1">
      <c r="A19" s="124"/>
      <c r="B19" s="124"/>
      <c r="C19" s="140"/>
      <c r="D19" s="141"/>
      <c r="E19" s="257" t="s">
        <v>130</v>
      </c>
      <c r="F19" s="220">
        <v>2021</v>
      </c>
      <c r="G19" s="258">
        <v>2000000</v>
      </c>
      <c r="H19" s="225">
        <v>0</v>
      </c>
      <c r="I19" s="258">
        <v>2000000</v>
      </c>
      <c r="J19" s="220">
        <v>100</v>
      </c>
    </row>
    <row r="20" spans="1:10" s="50" customFormat="1" ht="86.25" customHeight="1">
      <c r="A20" s="124"/>
      <c r="B20" s="124"/>
      <c r="C20" s="140"/>
      <c r="D20" s="141"/>
      <c r="E20" s="257" t="s">
        <v>131</v>
      </c>
      <c r="F20" s="220">
        <v>2021</v>
      </c>
      <c r="G20" s="258">
        <v>500000</v>
      </c>
      <c r="H20" s="225">
        <v>0</v>
      </c>
      <c r="I20" s="258">
        <v>500000</v>
      </c>
      <c r="J20" s="220">
        <v>100</v>
      </c>
    </row>
    <row r="21" spans="1:10" s="50" customFormat="1" ht="86.25" customHeight="1">
      <c r="A21" s="124"/>
      <c r="B21" s="124"/>
      <c r="C21" s="140"/>
      <c r="D21" s="141"/>
      <c r="E21" s="257" t="s">
        <v>132</v>
      </c>
      <c r="F21" s="220">
        <v>2021</v>
      </c>
      <c r="G21" s="258">
        <v>500000</v>
      </c>
      <c r="H21" s="225">
        <v>0</v>
      </c>
      <c r="I21" s="258">
        <v>500000</v>
      </c>
      <c r="J21" s="220">
        <v>100</v>
      </c>
    </row>
    <row r="22" spans="1:10" s="50" customFormat="1" ht="86.25" customHeight="1">
      <c r="A22" s="124"/>
      <c r="B22" s="124"/>
      <c r="C22" s="140"/>
      <c r="D22" s="141"/>
      <c r="E22" s="257" t="s">
        <v>133</v>
      </c>
      <c r="F22" s="220">
        <v>2021</v>
      </c>
      <c r="G22" s="258">
        <v>500000</v>
      </c>
      <c r="H22" s="225">
        <v>0</v>
      </c>
      <c r="I22" s="258">
        <v>500000</v>
      </c>
      <c r="J22" s="220">
        <v>100</v>
      </c>
    </row>
    <row r="23" spans="1:10" s="50" customFormat="1" ht="117" customHeight="1">
      <c r="A23" s="124"/>
      <c r="B23" s="124"/>
      <c r="C23" s="140"/>
      <c r="D23" s="141"/>
      <c r="E23" s="257" t="s">
        <v>134</v>
      </c>
      <c r="F23" s="220">
        <v>2021</v>
      </c>
      <c r="G23" s="258">
        <v>500000</v>
      </c>
      <c r="H23" s="225">
        <v>0</v>
      </c>
      <c r="I23" s="258">
        <v>500000</v>
      </c>
      <c r="J23" s="220">
        <v>100</v>
      </c>
    </row>
    <row r="24" spans="1:10" s="50" customFormat="1" ht="84" customHeight="1">
      <c r="A24" s="124"/>
      <c r="B24" s="124"/>
      <c r="C24" s="140"/>
      <c r="D24" s="141"/>
      <c r="E24" s="257" t="s">
        <v>135</v>
      </c>
      <c r="F24" s="220">
        <v>2021</v>
      </c>
      <c r="G24" s="258">
        <v>500000</v>
      </c>
      <c r="H24" s="225">
        <v>0</v>
      </c>
      <c r="I24" s="258">
        <v>500000</v>
      </c>
      <c r="J24" s="220">
        <v>100</v>
      </c>
    </row>
    <row r="25" spans="1:10" s="69" customFormat="1" ht="93" customHeight="1">
      <c r="A25" s="124"/>
      <c r="B25" s="124"/>
      <c r="C25" s="140"/>
      <c r="D25" s="141"/>
      <c r="E25" s="257" t="s">
        <v>136</v>
      </c>
      <c r="F25" s="220">
        <v>2021</v>
      </c>
      <c r="G25" s="258">
        <v>500000</v>
      </c>
      <c r="H25" s="225">
        <v>0</v>
      </c>
      <c r="I25" s="258">
        <v>500000</v>
      </c>
      <c r="J25" s="220">
        <v>100</v>
      </c>
    </row>
    <row r="26" spans="1:10" s="50" customFormat="1" ht="81" customHeight="1">
      <c r="A26" s="124"/>
      <c r="B26" s="124"/>
      <c r="C26" s="140"/>
      <c r="D26" s="141"/>
      <c r="E26" s="257" t="s">
        <v>137</v>
      </c>
      <c r="F26" s="220">
        <v>2021</v>
      </c>
      <c r="G26" s="258">
        <v>500000</v>
      </c>
      <c r="H26" s="225">
        <v>0</v>
      </c>
      <c r="I26" s="258">
        <v>500000</v>
      </c>
      <c r="J26" s="220">
        <v>100</v>
      </c>
    </row>
    <row r="27" spans="1:10" s="79" customFormat="1" ht="108" customHeight="1">
      <c r="A27" s="124"/>
      <c r="B27" s="124"/>
      <c r="C27" s="140"/>
      <c r="D27" s="141"/>
      <c r="E27" s="257" t="s">
        <v>138</v>
      </c>
      <c r="F27" s="280">
        <v>2021</v>
      </c>
      <c r="G27" s="281">
        <v>500000</v>
      </c>
      <c r="H27" s="282">
        <v>0</v>
      </c>
      <c r="I27" s="281">
        <v>500000</v>
      </c>
      <c r="J27" s="280">
        <v>100</v>
      </c>
    </row>
    <row r="28" spans="1:10" s="50" customFormat="1" ht="90" customHeight="1">
      <c r="A28" s="124"/>
      <c r="B28" s="124"/>
      <c r="C28" s="140"/>
      <c r="D28" s="141"/>
      <c r="E28" s="257" t="s">
        <v>139</v>
      </c>
      <c r="F28" s="220">
        <v>2021</v>
      </c>
      <c r="G28" s="258">
        <v>500000</v>
      </c>
      <c r="H28" s="225">
        <v>0</v>
      </c>
      <c r="I28" s="258">
        <v>500000</v>
      </c>
      <c r="J28" s="220">
        <v>100</v>
      </c>
    </row>
    <row r="29" spans="1:10" s="50" customFormat="1" ht="87" customHeight="1">
      <c r="A29" s="124"/>
      <c r="B29" s="124"/>
      <c r="C29" s="140"/>
      <c r="D29" s="141"/>
      <c r="E29" s="257" t="s">
        <v>140</v>
      </c>
      <c r="F29" s="220">
        <v>2021</v>
      </c>
      <c r="G29" s="258">
        <v>500000</v>
      </c>
      <c r="H29" s="225">
        <v>0</v>
      </c>
      <c r="I29" s="258">
        <v>500000</v>
      </c>
      <c r="J29" s="220">
        <v>100</v>
      </c>
    </row>
    <row r="30" spans="1:10" s="50" customFormat="1" ht="123" customHeight="1">
      <c r="A30" s="124"/>
      <c r="B30" s="124"/>
      <c r="C30" s="140"/>
      <c r="D30" s="141"/>
      <c r="E30" s="257" t="s">
        <v>141</v>
      </c>
      <c r="F30" s="220">
        <v>2021</v>
      </c>
      <c r="G30" s="258">
        <v>500000</v>
      </c>
      <c r="H30" s="225">
        <v>0</v>
      </c>
      <c r="I30" s="258">
        <v>500000</v>
      </c>
      <c r="J30" s="220">
        <v>100</v>
      </c>
    </row>
    <row r="31" spans="1:10" s="69" customFormat="1" ht="126" customHeight="1">
      <c r="A31" s="124"/>
      <c r="B31" s="124"/>
      <c r="C31" s="140"/>
      <c r="D31" s="141"/>
      <c r="E31" s="257" t="s">
        <v>142</v>
      </c>
      <c r="F31" s="220">
        <v>2021</v>
      </c>
      <c r="G31" s="258">
        <v>500000</v>
      </c>
      <c r="H31" s="225">
        <v>0</v>
      </c>
      <c r="I31" s="258">
        <v>500000</v>
      </c>
      <c r="J31" s="220">
        <v>100</v>
      </c>
    </row>
    <row r="32" spans="1:10" s="50" customFormat="1" ht="84.75" customHeight="1">
      <c r="A32" s="124"/>
      <c r="B32" s="124"/>
      <c r="C32" s="140"/>
      <c r="D32" s="141"/>
      <c r="E32" s="257" t="s">
        <v>143</v>
      </c>
      <c r="F32" s="220">
        <v>2021</v>
      </c>
      <c r="G32" s="258">
        <v>2500000</v>
      </c>
      <c r="H32" s="225">
        <v>0</v>
      </c>
      <c r="I32" s="258">
        <v>2500000</v>
      </c>
      <c r="J32" s="220">
        <v>100</v>
      </c>
    </row>
    <row r="33" spans="1:10" s="50" customFormat="1" ht="93.75" customHeight="1">
      <c r="A33" s="124"/>
      <c r="B33" s="124"/>
      <c r="C33" s="140"/>
      <c r="D33" s="141"/>
      <c r="E33" s="257" t="s">
        <v>144</v>
      </c>
      <c r="F33" s="220">
        <v>2021</v>
      </c>
      <c r="G33" s="258">
        <v>1900000</v>
      </c>
      <c r="H33" s="225">
        <v>0</v>
      </c>
      <c r="I33" s="258">
        <v>1900000</v>
      </c>
      <c r="J33" s="220">
        <v>100</v>
      </c>
    </row>
    <row r="34" spans="1:10" s="50" customFormat="1" ht="90" customHeight="1">
      <c r="A34" s="124"/>
      <c r="B34" s="124"/>
      <c r="C34" s="140"/>
      <c r="D34" s="141"/>
      <c r="E34" s="257" t="s">
        <v>145</v>
      </c>
      <c r="F34" s="220">
        <v>2021</v>
      </c>
      <c r="G34" s="258">
        <v>1500000</v>
      </c>
      <c r="H34" s="225">
        <v>0</v>
      </c>
      <c r="I34" s="258">
        <v>1500000</v>
      </c>
      <c r="J34" s="220">
        <v>100</v>
      </c>
    </row>
    <row r="35" spans="1:10" s="50" customFormat="1" ht="111.75" customHeight="1">
      <c r="A35" s="124"/>
      <c r="B35" s="124"/>
      <c r="C35" s="140"/>
      <c r="D35" s="141"/>
      <c r="E35" s="257" t="s">
        <v>159</v>
      </c>
      <c r="F35" s="220">
        <v>2021</v>
      </c>
      <c r="G35" s="258">
        <v>1500000</v>
      </c>
      <c r="H35" s="225">
        <v>0</v>
      </c>
      <c r="I35" s="258">
        <v>1500000</v>
      </c>
      <c r="J35" s="220">
        <v>100</v>
      </c>
    </row>
    <row r="36" spans="1:10" s="50" customFormat="1" ht="102.75" customHeight="1">
      <c r="A36" s="124"/>
      <c r="B36" s="124"/>
      <c r="C36" s="140"/>
      <c r="D36" s="141"/>
      <c r="E36" s="257" t="s">
        <v>146</v>
      </c>
      <c r="F36" s="220">
        <v>2021</v>
      </c>
      <c r="G36" s="258">
        <v>500000</v>
      </c>
      <c r="H36" s="225">
        <v>0</v>
      </c>
      <c r="I36" s="258">
        <v>500000</v>
      </c>
      <c r="J36" s="220">
        <v>100</v>
      </c>
    </row>
    <row r="37" spans="1:10" s="69" customFormat="1" ht="90" customHeight="1">
      <c r="A37" s="124"/>
      <c r="B37" s="124"/>
      <c r="C37" s="140"/>
      <c r="D37" s="141"/>
      <c r="E37" s="257" t="s">
        <v>147</v>
      </c>
      <c r="F37" s="220">
        <v>2021</v>
      </c>
      <c r="G37" s="258">
        <v>1000000</v>
      </c>
      <c r="H37" s="225">
        <v>0</v>
      </c>
      <c r="I37" s="258">
        <v>1000000</v>
      </c>
      <c r="J37" s="220">
        <v>100</v>
      </c>
    </row>
    <row r="38" spans="1:10" s="50" customFormat="1" ht="79.5" customHeight="1">
      <c r="A38" s="124"/>
      <c r="B38" s="124"/>
      <c r="C38" s="140"/>
      <c r="D38" s="141"/>
      <c r="E38" s="257" t="s">
        <v>148</v>
      </c>
      <c r="F38" s="220">
        <v>2021</v>
      </c>
      <c r="G38" s="258">
        <v>1500000</v>
      </c>
      <c r="H38" s="225">
        <v>0</v>
      </c>
      <c r="I38" s="258">
        <v>1500000</v>
      </c>
      <c r="J38" s="220">
        <v>100</v>
      </c>
    </row>
    <row r="39" spans="1:10" s="79" customFormat="1" ht="87" customHeight="1">
      <c r="A39" s="124"/>
      <c r="B39" s="124"/>
      <c r="C39" s="140"/>
      <c r="D39" s="141"/>
      <c r="E39" s="257" t="s">
        <v>149</v>
      </c>
      <c r="F39" s="280">
        <v>2021</v>
      </c>
      <c r="G39" s="281">
        <v>1500000</v>
      </c>
      <c r="H39" s="282">
        <v>0</v>
      </c>
      <c r="I39" s="281">
        <v>1500000</v>
      </c>
      <c r="J39" s="280">
        <v>100</v>
      </c>
    </row>
    <row r="40" spans="1:10" s="50" customFormat="1" ht="86.25" customHeight="1">
      <c r="A40" s="124"/>
      <c r="B40" s="124"/>
      <c r="C40" s="140"/>
      <c r="D40" s="141"/>
      <c r="E40" s="257" t="s">
        <v>150</v>
      </c>
      <c r="F40" s="220">
        <v>2021</v>
      </c>
      <c r="G40" s="258">
        <v>700000</v>
      </c>
      <c r="H40" s="225">
        <v>0</v>
      </c>
      <c r="I40" s="258">
        <v>700000</v>
      </c>
      <c r="J40" s="220">
        <v>100</v>
      </c>
    </row>
    <row r="41" spans="1:10" s="50" customFormat="1" ht="90" customHeight="1">
      <c r="A41" s="124"/>
      <c r="B41" s="124"/>
      <c r="C41" s="140"/>
      <c r="D41" s="141"/>
      <c r="E41" s="257" t="s">
        <v>151</v>
      </c>
      <c r="F41" s="220">
        <v>2021</v>
      </c>
      <c r="G41" s="258">
        <v>1800000</v>
      </c>
      <c r="H41" s="225">
        <v>0</v>
      </c>
      <c r="I41" s="258">
        <v>1800000</v>
      </c>
      <c r="J41" s="220">
        <v>100</v>
      </c>
    </row>
    <row r="42" spans="1:10" s="50" customFormat="1" ht="91.5" customHeight="1">
      <c r="A42" s="124"/>
      <c r="B42" s="124"/>
      <c r="C42" s="140"/>
      <c r="D42" s="141"/>
      <c r="E42" s="257" t="s">
        <v>152</v>
      </c>
      <c r="F42" s="220">
        <v>2021</v>
      </c>
      <c r="G42" s="258">
        <v>1000000</v>
      </c>
      <c r="H42" s="225">
        <v>0</v>
      </c>
      <c r="I42" s="258">
        <v>1000000</v>
      </c>
      <c r="J42" s="220">
        <v>100</v>
      </c>
    </row>
    <row r="43" spans="1:10" s="50" customFormat="1" ht="90" customHeight="1">
      <c r="A43" s="124"/>
      <c r="B43" s="124"/>
      <c r="C43" s="140"/>
      <c r="D43" s="141"/>
      <c r="E43" s="257" t="s">
        <v>153</v>
      </c>
      <c r="F43" s="220">
        <v>2021</v>
      </c>
      <c r="G43" s="258">
        <v>1000000</v>
      </c>
      <c r="H43" s="225">
        <v>0</v>
      </c>
      <c r="I43" s="258">
        <v>1000000</v>
      </c>
      <c r="J43" s="220">
        <v>100</v>
      </c>
    </row>
    <row r="44" spans="1:10" s="50" customFormat="1" ht="87" customHeight="1">
      <c r="A44" s="144"/>
      <c r="B44" s="144"/>
      <c r="C44" s="145"/>
      <c r="D44" s="146"/>
      <c r="E44" s="257" t="s">
        <v>154</v>
      </c>
      <c r="F44" s="220">
        <v>2021</v>
      </c>
      <c r="G44" s="258">
        <v>800000</v>
      </c>
      <c r="H44" s="225">
        <v>0</v>
      </c>
      <c r="I44" s="258">
        <v>800000</v>
      </c>
      <c r="J44" s="220">
        <v>100</v>
      </c>
    </row>
    <row r="45" spans="1:10" s="50" customFormat="1" ht="81" customHeight="1">
      <c r="A45" s="144"/>
      <c r="B45" s="144"/>
      <c r="C45" s="145"/>
      <c r="D45" s="146"/>
      <c r="E45" s="257" t="s">
        <v>155</v>
      </c>
      <c r="F45" s="220">
        <v>2021</v>
      </c>
      <c r="G45" s="258">
        <v>1300000</v>
      </c>
      <c r="H45" s="225">
        <v>0</v>
      </c>
      <c r="I45" s="258">
        <v>1300000</v>
      </c>
      <c r="J45" s="220">
        <v>100</v>
      </c>
    </row>
    <row r="46" spans="1:10" s="50" customFormat="1" ht="91.5" customHeight="1">
      <c r="A46" s="144"/>
      <c r="B46" s="144"/>
      <c r="C46" s="145"/>
      <c r="D46" s="146"/>
      <c r="E46" s="257" t="s">
        <v>156</v>
      </c>
      <c r="F46" s="220">
        <v>2021</v>
      </c>
      <c r="G46" s="258">
        <v>1000000</v>
      </c>
      <c r="H46" s="225">
        <v>0</v>
      </c>
      <c r="I46" s="258">
        <v>1000000</v>
      </c>
      <c r="J46" s="220">
        <v>100</v>
      </c>
    </row>
    <row r="47" spans="1:10" s="50" customFormat="1" ht="174" customHeight="1">
      <c r="A47" s="144"/>
      <c r="B47" s="144"/>
      <c r="C47" s="145"/>
      <c r="D47" s="146"/>
      <c r="E47" s="257" t="s">
        <v>157</v>
      </c>
      <c r="F47" s="220">
        <v>2021</v>
      </c>
      <c r="G47" s="258">
        <v>3366313</v>
      </c>
      <c r="H47" s="225">
        <v>0</v>
      </c>
      <c r="I47" s="258">
        <v>3366313</v>
      </c>
      <c r="J47" s="220">
        <v>100</v>
      </c>
    </row>
    <row r="48" spans="1:10" s="69" customFormat="1" ht="183" customHeight="1" hidden="1">
      <c r="A48" s="144"/>
      <c r="B48" s="144"/>
      <c r="C48" s="145"/>
      <c r="D48" s="146"/>
      <c r="E48" s="257" t="s">
        <v>119</v>
      </c>
      <c r="F48" s="220">
        <v>2021</v>
      </c>
      <c r="G48" s="258"/>
      <c r="H48" s="225"/>
      <c r="I48" s="258"/>
      <c r="J48" s="220"/>
    </row>
    <row r="49" spans="1:10" s="50" customFormat="1" ht="120" customHeight="1" hidden="1">
      <c r="A49" s="144"/>
      <c r="B49" s="144"/>
      <c r="C49" s="145"/>
      <c r="D49" s="146"/>
      <c r="E49" s="257" t="s">
        <v>80</v>
      </c>
      <c r="F49" s="220">
        <v>2021</v>
      </c>
      <c r="G49" s="258">
        <v>0</v>
      </c>
      <c r="H49" s="225">
        <v>0</v>
      </c>
      <c r="I49" s="258">
        <v>0</v>
      </c>
      <c r="J49" s="220">
        <v>100</v>
      </c>
    </row>
    <row r="50" spans="1:10" s="50" customFormat="1" ht="206.25" hidden="1">
      <c r="A50" s="144"/>
      <c r="B50" s="144"/>
      <c r="C50" s="145"/>
      <c r="D50" s="146"/>
      <c r="E50" s="257" t="s">
        <v>107</v>
      </c>
      <c r="F50" s="220">
        <v>2021</v>
      </c>
      <c r="G50" s="258">
        <v>0</v>
      </c>
      <c r="H50" s="225">
        <v>0</v>
      </c>
      <c r="I50" s="258">
        <v>0</v>
      </c>
      <c r="J50" s="220">
        <v>100</v>
      </c>
    </row>
    <row r="51" spans="1:10" s="50" customFormat="1" ht="76.5" customHeight="1">
      <c r="A51" s="144"/>
      <c r="B51" s="144"/>
      <c r="C51" s="145"/>
      <c r="D51" s="146"/>
      <c r="E51" s="257" t="s">
        <v>158</v>
      </c>
      <c r="F51" s="220">
        <v>2021</v>
      </c>
      <c r="G51" s="258">
        <v>800000</v>
      </c>
      <c r="H51" s="225">
        <v>0</v>
      </c>
      <c r="I51" s="258">
        <v>800000</v>
      </c>
      <c r="J51" s="220">
        <v>100</v>
      </c>
    </row>
    <row r="52" spans="1:10" s="11" customFormat="1" ht="36.75" customHeight="1">
      <c r="A52" s="283" t="s">
        <v>77</v>
      </c>
      <c r="B52" s="213" t="s">
        <v>28</v>
      </c>
      <c r="C52" s="279" t="s">
        <v>7</v>
      </c>
      <c r="D52" s="316" t="s">
        <v>194</v>
      </c>
      <c r="E52" s="316"/>
      <c r="F52" s="233"/>
      <c r="G52" s="234"/>
      <c r="H52" s="235"/>
      <c r="I52" s="226">
        <f>SUM(I54:I55)</f>
        <v>2198610</v>
      </c>
      <c r="J52" s="235"/>
    </row>
    <row r="53" spans="1:10" s="244" customFormat="1" ht="23.25" customHeight="1">
      <c r="A53" s="236"/>
      <c r="B53" s="237"/>
      <c r="C53" s="238"/>
      <c r="D53" s="211" t="s">
        <v>18</v>
      </c>
      <c r="E53" s="239"/>
      <c r="F53" s="240"/>
      <c r="G53" s="241"/>
      <c r="H53" s="242"/>
      <c r="I53" s="227"/>
      <c r="J53" s="243"/>
    </row>
    <row r="54" spans="1:10" s="51" customFormat="1" ht="82.5" customHeight="1">
      <c r="A54" s="153"/>
      <c r="B54" s="144"/>
      <c r="C54" s="154"/>
      <c r="D54" s="146"/>
      <c r="E54" s="257" t="s">
        <v>169</v>
      </c>
      <c r="F54" s="220" t="s">
        <v>64</v>
      </c>
      <c r="G54" s="224">
        <v>1560932.16</v>
      </c>
      <c r="H54" s="225">
        <v>55.24410490716009</v>
      </c>
      <c r="I54" s="258">
        <v>698610</v>
      </c>
      <c r="J54" s="220">
        <v>100</v>
      </c>
    </row>
    <row r="55" spans="1:10" s="50" customFormat="1" ht="90.75" customHeight="1">
      <c r="A55" s="153"/>
      <c r="B55" s="144"/>
      <c r="C55" s="154"/>
      <c r="D55" s="146"/>
      <c r="E55" s="257" t="s">
        <v>170</v>
      </c>
      <c r="F55" s="220">
        <v>2021</v>
      </c>
      <c r="G55" s="224">
        <v>1500000</v>
      </c>
      <c r="H55" s="225">
        <v>0</v>
      </c>
      <c r="I55" s="258">
        <v>1500000</v>
      </c>
      <c r="J55" s="220">
        <v>100</v>
      </c>
    </row>
    <row r="56" spans="1:10" s="9" customFormat="1" ht="36" customHeight="1">
      <c r="A56" s="209" t="s">
        <v>15</v>
      </c>
      <c r="B56" s="284"/>
      <c r="C56" s="285"/>
      <c r="D56" s="317" t="s">
        <v>24</v>
      </c>
      <c r="E56" s="317"/>
      <c r="F56" s="284"/>
      <c r="G56" s="286"/>
      <c r="H56" s="287"/>
      <c r="I56" s="230">
        <f>I57</f>
        <v>3800000</v>
      </c>
      <c r="J56" s="287"/>
    </row>
    <row r="57" spans="1:10" s="12" customFormat="1" ht="33" customHeight="1">
      <c r="A57" s="210" t="s">
        <v>16</v>
      </c>
      <c r="B57" s="288"/>
      <c r="C57" s="289"/>
      <c r="D57" s="318" t="s">
        <v>17</v>
      </c>
      <c r="E57" s="318"/>
      <c r="F57" s="290"/>
      <c r="G57" s="291"/>
      <c r="H57" s="292"/>
      <c r="I57" s="232">
        <f>I58</f>
        <v>3800000</v>
      </c>
      <c r="J57" s="292"/>
    </row>
    <row r="58" spans="1:10" s="52" customFormat="1" ht="39" customHeight="1">
      <c r="A58" s="299" t="s">
        <v>78</v>
      </c>
      <c r="B58" s="278">
        <v>7322</v>
      </c>
      <c r="C58" s="300" t="s">
        <v>7</v>
      </c>
      <c r="D58" s="337" t="s">
        <v>195</v>
      </c>
      <c r="E58" s="337"/>
      <c r="F58" s="301"/>
      <c r="G58" s="302"/>
      <c r="H58" s="303"/>
      <c r="I58" s="304">
        <f>SUM(I60:I70)</f>
        <v>3800000</v>
      </c>
      <c r="J58" s="303"/>
    </row>
    <row r="59" spans="1:10" s="66" customFormat="1" ht="23.25" customHeight="1">
      <c r="A59" s="236"/>
      <c r="B59" s="237"/>
      <c r="C59" s="238"/>
      <c r="D59" s="211" t="s">
        <v>18</v>
      </c>
      <c r="E59" s="239"/>
      <c r="F59" s="240"/>
      <c r="G59" s="241"/>
      <c r="H59" s="242"/>
      <c r="I59" s="227"/>
      <c r="J59" s="243"/>
    </row>
    <row r="60" spans="1:10" s="53" customFormat="1" ht="69" customHeight="1">
      <c r="A60" s="81"/>
      <c r="B60" s="82"/>
      <c r="C60" s="83"/>
      <c r="D60" s="84"/>
      <c r="E60" s="260" t="s">
        <v>162</v>
      </c>
      <c r="F60" s="220">
        <v>2021</v>
      </c>
      <c r="G60" s="224">
        <v>7000000</v>
      </c>
      <c r="H60" s="225">
        <v>0</v>
      </c>
      <c r="I60" s="293">
        <v>250000</v>
      </c>
      <c r="J60" s="297">
        <v>3.571428571428571</v>
      </c>
    </row>
    <row r="61" spans="1:10" s="53" customFormat="1" ht="69" customHeight="1">
      <c r="A61" s="81"/>
      <c r="B61" s="82"/>
      <c r="C61" s="83"/>
      <c r="D61" s="84"/>
      <c r="E61" s="260" t="s">
        <v>163</v>
      </c>
      <c r="F61" s="220">
        <v>2021</v>
      </c>
      <c r="G61" s="224">
        <v>10000000</v>
      </c>
      <c r="H61" s="225">
        <v>0</v>
      </c>
      <c r="I61" s="293">
        <v>300000</v>
      </c>
      <c r="J61" s="297">
        <v>3</v>
      </c>
    </row>
    <row r="62" spans="1:10" s="68" customFormat="1" ht="78" customHeight="1">
      <c r="A62" s="81"/>
      <c r="B62" s="82"/>
      <c r="C62" s="83"/>
      <c r="D62" s="148"/>
      <c r="E62" s="294" t="s">
        <v>161</v>
      </c>
      <c r="F62" s="220" t="s">
        <v>64</v>
      </c>
      <c r="G62" s="224">
        <v>6000000</v>
      </c>
      <c r="H62" s="225">
        <v>0</v>
      </c>
      <c r="I62" s="258">
        <v>400000</v>
      </c>
      <c r="J62" s="297">
        <v>6.666666666666667</v>
      </c>
    </row>
    <row r="63" spans="1:10" s="53" customFormat="1" ht="78" customHeight="1">
      <c r="A63" s="81"/>
      <c r="B63" s="82"/>
      <c r="C63" s="83"/>
      <c r="D63" s="148"/>
      <c r="E63" s="294" t="s">
        <v>190</v>
      </c>
      <c r="F63" s="295">
        <v>2021</v>
      </c>
      <c r="G63" s="296">
        <v>5000000</v>
      </c>
      <c r="H63" s="297">
        <v>0</v>
      </c>
      <c r="I63" s="293">
        <v>250000</v>
      </c>
      <c r="J63" s="297">
        <v>5</v>
      </c>
    </row>
    <row r="64" spans="1:10" s="53" customFormat="1" ht="78" customHeight="1">
      <c r="A64" s="81"/>
      <c r="B64" s="82"/>
      <c r="C64" s="83"/>
      <c r="D64" s="148"/>
      <c r="E64" s="298" t="s">
        <v>164</v>
      </c>
      <c r="F64" s="295">
        <v>2021</v>
      </c>
      <c r="G64" s="296">
        <v>4000000</v>
      </c>
      <c r="H64" s="297">
        <v>0</v>
      </c>
      <c r="I64" s="293">
        <v>250000</v>
      </c>
      <c r="J64" s="297">
        <v>6.25</v>
      </c>
    </row>
    <row r="65" spans="1:10" s="53" customFormat="1" ht="92.25" customHeight="1">
      <c r="A65" s="81"/>
      <c r="B65" s="82"/>
      <c r="C65" s="83"/>
      <c r="D65" s="148"/>
      <c r="E65" s="294" t="s">
        <v>200</v>
      </c>
      <c r="F65" s="295">
        <v>2021</v>
      </c>
      <c r="G65" s="296">
        <v>10000000</v>
      </c>
      <c r="H65" s="297">
        <v>0</v>
      </c>
      <c r="I65" s="293">
        <v>300000</v>
      </c>
      <c r="J65" s="297">
        <v>3</v>
      </c>
    </row>
    <row r="66" spans="1:10" s="53" customFormat="1" ht="71.25" customHeight="1">
      <c r="A66" s="81"/>
      <c r="B66" s="82"/>
      <c r="C66" s="83"/>
      <c r="D66" s="84"/>
      <c r="E66" s="260" t="s">
        <v>165</v>
      </c>
      <c r="F66" s="220">
        <v>2021</v>
      </c>
      <c r="G66" s="224">
        <v>5500000</v>
      </c>
      <c r="H66" s="225">
        <v>0</v>
      </c>
      <c r="I66" s="293">
        <v>250000</v>
      </c>
      <c r="J66" s="297">
        <v>4.545454545454546</v>
      </c>
    </row>
    <row r="67" spans="1:10" s="68" customFormat="1" ht="58.5" customHeight="1">
      <c r="A67" s="81"/>
      <c r="B67" s="82"/>
      <c r="C67" s="83"/>
      <c r="D67" s="148"/>
      <c r="E67" s="294" t="s">
        <v>166</v>
      </c>
      <c r="F67" s="220">
        <v>2021</v>
      </c>
      <c r="G67" s="224">
        <v>5000000</v>
      </c>
      <c r="H67" s="225">
        <v>0</v>
      </c>
      <c r="I67" s="258">
        <v>250000</v>
      </c>
      <c r="J67" s="297">
        <v>5</v>
      </c>
    </row>
    <row r="68" spans="1:10" s="53" customFormat="1" ht="69" customHeight="1">
      <c r="A68" s="81"/>
      <c r="B68" s="82"/>
      <c r="C68" s="83"/>
      <c r="D68" s="148"/>
      <c r="E68" s="294" t="s">
        <v>167</v>
      </c>
      <c r="F68" s="295">
        <v>2021</v>
      </c>
      <c r="G68" s="296">
        <v>5000000</v>
      </c>
      <c r="H68" s="297">
        <v>0</v>
      </c>
      <c r="I68" s="293">
        <v>250000</v>
      </c>
      <c r="J68" s="297">
        <v>5</v>
      </c>
    </row>
    <row r="69" spans="1:10" s="53" customFormat="1" ht="96.75" customHeight="1">
      <c r="A69" s="81"/>
      <c r="B69" s="82"/>
      <c r="C69" s="83"/>
      <c r="D69" s="84"/>
      <c r="E69" s="260" t="s">
        <v>189</v>
      </c>
      <c r="F69" s="220">
        <v>2021</v>
      </c>
      <c r="G69" s="224">
        <v>5000000</v>
      </c>
      <c r="H69" s="225">
        <v>0</v>
      </c>
      <c r="I69" s="293">
        <v>300000</v>
      </c>
      <c r="J69" s="297">
        <v>6</v>
      </c>
    </row>
    <row r="70" spans="1:10" s="68" customFormat="1" ht="76.5" customHeight="1">
      <c r="A70" s="81"/>
      <c r="B70" s="82"/>
      <c r="C70" s="83"/>
      <c r="D70" s="148"/>
      <c r="E70" s="294" t="s">
        <v>168</v>
      </c>
      <c r="F70" s="220">
        <v>2021</v>
      </c>
      <c r="G70" s="224">
        <v>30000000</v>
      </c>
      <c r="H70" s="225">
        <v>0</v>
      </c>
      <c r="I70" s="258">
        <v>1000000</v>
      </c>
      <c r="J70" s="297">
        <v>3.3333333333333335</v>
      </c>
    </row>
    <row r="71" spans="1:10" s="314" customFormat="1" ht="87.75" customHeight="1" hidden="1">
      <c r="A71" s="81"/>
      <c r="B71" s="82"/>
      <c r="C71" s="83"/>
      <c r="D71" s="148"/>
      <c r="E71" s="312" t="s">
        <v>100</v>
      </c>
      <c r="F71" s="150" t="s">
        <v>64</v>
      </c>
      <c r="G71" s="162">
        <v>16187832</v>
      </c>
      <c r="H71" s="161">
        <v>37.5</v>
      </c>
      <c r="I71" s="313"/>
      <c r="J71" s="161">
        <f>I71/G71*100</f>
        <v>0</v>
      </c>
    </row>
    <row r="72" spans="1:10" s="70" customFormat="1" ht="39.75" customHeight="1" hidden="1">
      <c r="A72" s="113" t="s">
        <v>84</v>
      </c>
      <c r="B72" s="156"/>
      <c r="C72" s="157"/>
      <c r="D72" s="335" t="s">
        <v>85</v>
      </c>
      <c r="E72" s="336"/>
      <c r="F72" s="114"/>
      <c r="G72" s="115"/>
      <c r="H72" s="116"/>
      <c r="I72" s="117">
        <f>I73</f>
        <v>0</v>
      </c>
      <c r="J72" s="229"/>
    </row>
    <row r="73" spans="1:10" s="69" customFormat="1" ht="36" customHeight="1" hidden="1">
      <c r="A73" s="118" t="s">
        <v>86</v>
      </c>
      <c r="B73" s="158"/>
      <c r="C73" s="159"/>
      <c r="D73" s="329" t="s">
        <v>87</v>
      </c>
      <c r="E73" s="330"/>
      <c r="F73" s="119"/>
      <c r="G73" s="120"/>
      <c r="H73" s="121"/>
      <c r="I73" s="122">
        <f>I74</f>
        <v>0</v>
      </c>
      <c r="J73" s="231"/>
    </row>
    <row r="74" spans="1:10" s="71" customFormat="1" ht="36" customHeight="1" hidden="1">
      <c r="A74" s="124" t="s">
        <v>88</v>
      </c>
      <c r="B74" s="124" t="s">
        <v>89</v>
      </c>
      <c r="C74" s="140" t="s">
        <v>7</v>
      </c>
      <c r="D74" s="331" t="s">
        <v>13</v>
      </c>
      <c r="E74" s="324"/>
      <c r="F74" s="126"/>
      <c r="G74" s="127"/>
      <c r="H74" s="128"/>
      <c r="I74" s="129">
        <f>I76</f>
        <v>0</v>
      </c>
      <c r="J74" s="161"/>
    </row>
    <row r="75" spans="1:10" s="72" customFormat="1" ht="18.75" customHeight="1" hidden="1">
      <c r="A75" s="130"/>
      <c r="B75" s="131"/>
      <c r="C75" s="132"/>
      <c r="D75" s="133" t="s">
        <v>18</v>
      </c>
      <c r="E75" s="134"/>
      <c r="F75" s="135"/>
      <c r="G75" s="136"/>
      <c r="H75" s="137"/>
      <c r="I75" s="138"/>
      <c r="J75" s="161"/>
    </row>
    <row r="76" spans="1:10" s="67" customFormat="1" ht="75" customHeight="1" hidden="1">
      <c r="A76" s="144"/>
      <c r="B76" s="144"/>
      <c r="C76" s="145"/>
      <c r="D76" s="84"/>
      <c r="E76" s="142" t="s">
        <v>90</v>
      </c>
      <c r="F76" s="143" t="s">
        <v>70</v>
      </c>
      <c r="G76" s="155">
        <v>1714997</v>
      </c>
      <c r="H76" s="88">
        <f>999659.75*100/G76</f>
        <v>58.28930021451932</v>
      </c>
      <c r="I76" s="85">
        <v>0</v>
      </c>
      <c r="J76" s="161">
        <f>I76/G76*100</f>
        <v>0</v>
      </c>
    </row>
    <row r="77" spans="1:10" s="9" customFormat="1" ht="39.75" customHeight="1">
      <c r="A77" s="209" t="s">
        <v>5</v>
      </c>
      <c r="B77" s="284"/>
      <c r="C77" s="285"/>
      <c r="D77" s="317" t="s">
        <v>25</v>
      </c>
      <c r="E77" s="317"/>
      <c r="F77" s="273"/>
      <c r="G77" s="274"/>
      <c r="H77" s="229"/>
      <c r="I77" s="230">
        <f>I78</f>
        <v>4331801</v>
      </c>
      <c r="J77" s="229"/>
    </row>
    <row r="78" spans="1:10" s="10" customFormat="1" ht="36" customHeight="1">
      <c r="A78" s="210" t="s">
        <v>8</v>
      </c>
      <c r="B78" s="288"/>
      <c r="C78" s="289"/>
      <c r="D78" s="318" t="s">
        <v>6</v>
      </c>
      <c r="E78" s="318"/>
      <c r="F78" s="276"/>
      <c r="G78" s="277"/>
      <c r="H78" s="231"/>
      <c r="I78" s="232">
        <f>I79+I90+I125+I148+I171</f>
        <v>4331801</v>
      </c>
      <c r="J78" s="231"/>
    </row>
    <row r="79" spans="1:10" s="8" customFormat="1" ht="55.5" customHeight="1">
      <c r="A79" s="213" t="s">
        <v>48</v>
      </c>
      <c r="B79" s="213">
        <v>5045</v>
      </c>
      <c r="C79" s="214" t="s">
        <v>37</v>
      </c>
      <c r="D79" s="337" t="s">
        <v>49</v>
      </c>
      <c r="E79" s="337"/>
      <c r="F79" s="233"/>
      <c r="G79" s="234"/>
      <c r="H79" s="235"/>
      <c r="I79" s="226">
        <f>SUM(I81:I83)</f>
        <v>470000</v>
      </c>
      <c r="J79" s="235"/>
    </row>
    <row r="80" spans="1:10" s="244" customFormat="1" ht="24.75" customHeight="1">
      <c r="A80" s="236"/>
      <c r="B80" s="237"/>
      <c r="C80" s="238"/>
      <c r="D80" s="211" t="s">
        <v>18</v>
      </c>
      <c r="E80" s="239"/>
      <c r="F80" s="240"/>
      <c r="G80" s="241"/>
      <c r="H80" s="242"/>
      <c r="I80" s="227"/>
      <c r="J80" s="243"/>
    </row>
    <row r="81" spans="1:10" s="14" customFormat="1" ht="78.75" customHeight="1">
      <c r="A81" s="144"/>
      <c r="B81" s="144"/>
      <c r="C81" s="145"/>
      <c r="D81" s="84"/>
      <c r="E81" s="259" t="s">
        <v>183</v>
      </c>
      <c r="F81" s="220" t="s">
        <v>64</v>
      </c>
      <c r="G81" s="224">
        <v>5056972</v>
      </c>
      <c r="H81" s="262">
        <v>89.88520778837612</v>
      </c>
      <c r="I81" s="258">
        <v>70000</v>
      </c>
      <c r="J81" s="261">
        <v>100</v>
      </c>
    </row>
    <row r="82" spans="1:10" s="14" customFormat="1" ht="73.5" customHeight="1">
      <c r="A82" s="144"/>
      <c r="B82" s="144"/>
      <c r="C82" s="145"/>
      <c r="D82" s="84"/>
      <c r="E82" s="259" t="s">
        <v>184</v>
      </c>
      <c r="F82" s="220" t="s">
        <v>64</v>
      </c>
      <c r="G82" s="224">
        <v>35697454</v>
      </c>
      <c r="H82" s="262">
        <v>31.205792407492144</v>
      </c>
      <c r="I82" s="258">
        <v>200000</v>
      </c>
      <c r="J82" s="261">
        <v>100</v>
      </c>
    </row>
    <row r="83" spans="1:10" s="14" customFormat="1" ht="78" customHeight="1">
      <c r="A83" s="144"/>
      <c r="B83" s="144"/>
      <c r="C83" s="145"/>
      <c r="D83" s="84"/>
      <c r="E83" s="259" t="s">
        <v>185</v>
      </c>
      <c r="F83" s="220" t="s">
        <v>64</v>
      </c>
      <c r="G83" s="224">
        <v>35898559</v>
      </c>
      <c r="H83" s="262">
        <v>29.775561269743445</v>
      </c>
      <c r="I83" s="258">
        <v>200000</v>
      </c>
      <c r="J83" s="261">
        <v>100</v>
      </c>
    </row>
    <row r="84" spans="1:10" s="17" customFormat="1" ht="37.5" customHeight="1" hidden="1">
      <c r="A84" s="124" t="s">
        <v>74</v>
      </c>
      <c r="B84" s="181">
        <v>6011</v>
      </c>
      <c r="C84" s="152" t="s">
        <v>76</v>
      </c>
      <c r="D84" s="323" t="s">
        <v>75</v>
      </c>
      <c r="E84" s="323"/>
      <c r="F84" s="126"/>
      <c r="G84" s="182"/>
      <c r="H84" s="183"/>
      <c r="I84" s="129">
        <f>I86</f>
        <v>0</v>
      </c>
      <c r="J84" s="184"/>
    </row>
    <row r="85" spans="1:10" s="66" customFormat="1" ht="23.25" customHeight="1" hidden="1">
      <c r="A85" s="130"/>
      <c r="B85" s="131"/>
      <c r="C85" s="132"/>
      <c r="D85" s="133" t="s">
        <v>18</v>
      </c>
      <c r="E85" s="134"/>
      <c r="F85" s="135"/>
      <c r="G85" s="136"/>
      <c r="H85" s="137"/>
      <c r="I85" s="138"/>
      <c r="J85" s="139"/>
    </row>
    <row r="86" spans="1:10" s="17" customFormat="1" ht="102" customHeight="1" hidden="1">
      <c r="A86" s="124"/>
      <c r="B86" s="181"/>
      <c r="C86" s="125"/>
      <c r="D86" s="185"/>
      <c r="E86" s="84" t="s">
        <v>97</v>
      </c>
      <c r="F86" s="143">
        <v>2020</v>
      </c>
      <c r="G86" s="155">
        <f>5311000+80000+38000+120000+80000</f>
        <v>5629000</v>
      </c>
      <c r="H86" s="89">
        <v>0</v>
      </c>
      <c r="I86" s="85">
        <v>0</v>
      </c>
      <c r="J86" s="143">
        <v>100</v>
      </c>
    </row>
    <row r="87" spans="1:10" s="17" customFormat="1" ht="37.5" customHeight="1" hidden="1">
      <c r="A87" s="124" t="s">
        <v>65</v>
      </c>
      <c r="B87" s="181">
        <v>6030</v>
      </c>
      <c r="C87" s="125" t="s">
        <v>66</v>
      </c>
      <c r="D87" s="332" t="s">
        <v>67</v>
      </c>
      <c r="E87" s="333"/>
      <c r="F87" s="126"/>
      <c r="G87" s="182"/>
      <c r="H87" s="183"/>
      <c r="I87" s="129">
        <f>I89</f>
        <v>0</v>
      </c>
      <c r="J87" s="184"/>
    </row>
    <row r="88" spans="1:10" s="66" customFormat="1" ht="23.25" customHeight="1" hidden="1">
      <c r="A88" s="130"/>
      <c r="B88" s="131"/>
      <c r="C88" s="132"/>
      <c r="D88" s="133" t="s">
        <v>18</v>
      </c>
      <c r="E88" s="134"/>
      <c r="F88" s="135"/>
      <c r="G88" s="136"/>
      <c r="H88" s="137"/>
      <c r="I88" s="138"/>
      <c r="J88" s="139"/>
    </row>
    <row r="89" spans="1:10" s="15" customFormat="1" ht="55.5" customHeight="1" hidden="1">
      <c r="A89" s="144"/>
      <c r="B89" s="153"/>
      <c r="C89" s="154"/>
      <c r="D89" s="84"/>
      <c r="E89" s="160" t="s">
        <v>68</v>
      </c>
      <c r="F89" s="143" t="s">
        <v>63</v>
      </c>
      <c r="G89" s="155">
        <v>35885101</v>
      </c>
      <c r="H89" s="89">
        <v>1.7</v>
      </c>
      <c r="I89" s="85">
        <f>50000-50000</f>
        <v>0</v>
      </c>
      <c r="J89" s="143">
        <v>100</v>
      </c>
    </row>
    <row r="90" spans="1:10" s="18" customFormat="1" ht="33" customHeight="1">
      <c r="A90" s="213">
        <v>1517310</v>
      </c>
      <c r="B90" s="213">
        <v>7310</v>
      </c>
      <c r="C90" s="214" t="s">
        <v>7</v>
      </c>
      <c r="D90" s="316" t="s">
        <v>196</v>
      </c>
      <c r="E90" s="316"/>
      <c r="F90" s="126"/>
      <c r="G90" s="127"/>
      <c r="H90" s="128"/>
      <c r="I90" s="226">
        <f>SUM(I92:I103)</f>
        <v>1847307</v>
      </c>
      <c r="J90" s="126"/>
    </row>
    <row r="91" spans="1:10" s="66" customFormat="1" ht="23.25" customHeight="1">
      <c r="A91" s="236"/>
      <c r="B91" s="237"/>
      <c r="C91" s="238"/>
      <c r="D91" s="211" t="s">
        <v>18</v>
      </c>
      <c r="E91" s="239"/>
      <c r="F91" s="135"/>
      <c r="G91" s="136"/>
      <c r="H91" s="137"/>
      <c r="I91" s="138"/>
      <c r="J91" s="139"/>
    </row>
    <row r="92" spans="1:10" s="14" customFormat="1" ht="74.25" customHeight="1">
      <c r="A92" s="144"/>
      <c r="B92" s="144"/>
      <c r="C92" s="145"/>
      <c r="D92" s="84"/>
      <c r="E92" s="257" t="s">
        <v>173</v>
      </c>
      <c r="F92" s="220">
        <v>2021</v>
      </c>
      <c r="G92" s="224">
        <v>200000</v>
      </c>
      <c r="H92" s="225">
        <v>0</v>
      </c>
      <c r="I92" s="258">
        <v>200000</v>
      </c>
      <c r="J92" s="261">
        <v>100</v>
      </c>
    </row>
    <row r="93" spans="1:10" s="14" customFormat="1" ht="57" customHeight="1">
      <c r="A93" s="144"/>
      <c r="B93" s="144"/>
      <c r="C93" s="145"/>
      <c r="D93" s="84"/>
      <c r="E93" s="257" t="s">
        <v>174</v>
      </c>
      <c r="F93" s="280" t="s">
        <v>191</v>
      </c>
      <c r="G93" s="224">
        <v>200000</v>
      </c>
      <c r="H93" s="262">
        <v>0</v>
      </c>
      <c r="I93" s="258">
        <v>200000</v>
      </c>
      <c r="J93" s="261">
        <v>100</v>
      </c>
    </row>
    <row r="94" spans="1:10" s="14" customFormat="1" ht="63" customHeight="1">
      <c r="A94" s="144"/>
      <c r="B94" s="144"/>
      <c r="C94" s="145"/>
      <c r="D94" s="84"/>
      <c r="E94" s="259" t="s">
        <v>175</v>
      </c>
      <c r="F94" s="220">
        <v>2021</v>
      </c>
      <c r="G94" s="224">
        <v>73797</v>
      </c>
      <c r="H94" s="262">
        <v>0</v>
      </c>
      <c r="I94" s="258">
        <v>73797</v>
      </c>
      <c r="J94" s="261">
        <v>100</v>
      </c>
    </row>
    <row r="95" spans="1:10" s="77" customFormat="1" ht="63" customHeight="1">
      <c r="A95" s="163"/>
      <c r="B95" s="164"/>
      <c r="C95" s="165"/>
      <c r="D95" s="166"/>
      <c r="E95" s="260" t="s">
        <v>176</v>
      </c>
      <c r="F95" s="220">
        <v>2021</v>
      </c>
      <c r="G95" s="224">
        <v>122587</v>
      </c>
      <c r="H95" s="225">
        <v>0</v>
      </c>
      <c r="I95" s="258">
        <v>122587</v>
      </c>
      <c r="J95" s="220">
        <v>100</v>
      </c>
    </row>
    <row r="96" spans="1:10" s="67" customFormat="1" ht="63" customHeight="1">
      <c r="A96" s="144"/>
      <c r="B96" s="144"/>
      <c r="C96" s="145"/>
      <c r="D96" s="84"/>
      <c r="E96" s="257" t="s">
        <v>177</v>
      </c>
      <c r="F96" s="220">
        <v>2021</v>
      </c>
      <c r="G96" s="224">
        <v>117452</v>
      </c>
      <c r="H96" s="262">
        <v>0</v>
      </c>
      <c r="I96" s="258">
        <v>117452</v>
      </c>
      <c r="J96" s="261">
        <v>100</v>
      </c>
    </row>
    <row r="97" spans="1:10" s="76" customFormat="1" ht="63" customHeight="1">
      <c r="A97" s="144"/>
      <c r="B97" s="144"/>
      <c r="C97" s="145"/>
      <c r="D97" s="84"/>
      <c r="E97" s="259" t="s">
        <v>178</v>
      </c>
      <c r="F97" s="220">
        <v>2021</v>
      </c>
      <c r="G97" s="224">
        <v>114631</v>
      </c>
      <c r="H97" s="262">
        <v>0</v>
      </c>
      <c r="I97" s="258">
        <v>114631</v>
      </c>
      <c r="J97" s="261">
        <v>100</v>
      </c>
    </row>
    <row r="98" spans="1:10" s="77" customFormat="1" ht="63" customHeight="1">
      <c r="A98" s="163"/>
      <c r="B98" s="164"/>
      <c r="C98" s="165"/>
      <c r="D98" s="166"/>
      <c r="E98" s="260" t="s">
        <v>188</v>
      </c>
      <c r="F98" s="220">
        <v>2021</v>
      </c>
      <c r="G98" s="224">
        <v>73797</v>
      </c>
      <c r="H98" s="225">
        <v>0</v>
      </c>
      <c r="I98" s="258">
        <v>73797</v>
      </c>
      <c r="J98" s="220">
        <v>100</v>
      </c>
    </row>
    <row r="99" spans="1:10" s="67" customFormat="1" ht="63" customHeight="1">
      <c r="A99" s="144"/>
      <c r="B99" s="144"/>
      <c r="C99" s="145"/>
      <c r="D99" s="84"/>
      <c r="E99" s="257" t="s">
        <v>179</v>
      </c>
      <c r="F99" s="220">
        <v>2021</v>
      </c>
      <c r="G99" s="224">
        <v>70043</v>
      </c>
      <c r="H99" s="262">
        <v>0</v>
      </c>
      <c r="I99" s="258">
        <v>70043</v>
      </c>
      <c r="J99" s="261">
        <v>100</v>
      </c>
    </row>
    <row r="100" spans="1:10" s="80" customFormat="1" ht="63" customHeight="1">
      <c r="A100" s="144"/>
      <c r="B100" s="144"/>
      <c r="C100" s="145"/>
      <c r="D100" s="84"/>
      <c r="E100" s="257" t="s">
        <v>202</v>
      </c>
      <c r="F100" s="220">
        <v>2021</v>
      </c>
      <c r="G100" s="224">
        <v>25000</v>
      </c>
      <c r="H100" s="262">
        <v>0</v>
      </c>
      <c r="I100" s="224">
        <v>25000</v>
      </c>
      <c r="J100" s="261">
        <v>100</v>
      </c>
    </row>
    <row r="101" spans="1:10" s="77" customFormat="1" ht="61.5" customHeight="1">
      <c r="A101" s="163"/>
      <c r="B101" s="164"/>
      <c r="C101" s="165"/>
      <c r="D101" s="166"/>
      <c r="E101" s="260" t="s">
        <v>180</v>
      </c>
      <c r="F101" s="220" t="s">
        <v>72</v>
      </c>
      <c r="G101" s="224">
        <v>4017110</v>
      </c>
      <c r="H101" s="262">
        <f>(K101)*100/G101</f>
        <v>0</v>
      </c>
      <c r="I101" s="258">
        <v>400000</v>
      </c>
      <c r="J101" s="220">
        <v>100</v>
      </c>
    </row>
    <row r="102" spans="1:10" s="67" customFormat="1" ht="66" customHeight="1">
      <c r="A102" s="144"/>
      <c r="B102" s="144"/>
      <c r="C102" s="145"/>
      <c r="D102" s="84"/>
      <c r="E102" s="257" t="s">
        <v>181</v>
      </c>
      <c r="F102" s="220" t="s">
        <v>114</v>
      </c>
      <c r="G102" s="224">
        <v>35885101</v>
      </c>
      <c r="H102" s="262">
        <v>7.223873132674982</v>
      </c>
      <c r="I102" s="258">
        <v>200000</v>
      </c>
      <c r="J102" s="261">
        <v>100</v>
      </c>
    </row>
    <row r="103" spans="1:10" s="76" customFormat="1" ht="81" customHeight="1">
      <c r="A103" s="144"/>
      <c r="B103" s="144"/>
      <c r="C103" s="145"/>
      <c r="D103" s="84"/>
      <c r="E103" s="259" t="s">
        <v>182</v>
      </c>
      <c r="F103" s="220">
        <v>2021</v>
      </c>
      <c r="G103" s="224">
        <v>250000</v>
      </c>
      <c r="H103" s="262">
        <v>87.06937556062613</v>
      </c>
      <c r="I103" s="258">
        <v>250000</v>
      </c>
      <c r="J103" s="261">
        <v>100</v>
      </c>
    </row>
    <row r="104" spans="1:10" s="76" customFormat="1" ht="62.25" customHeight="1" hidden="1">
      <c r="A104" s="144"/>
      <c r="B104" s="144"/>
      <c r="C104" s="145"/>
      <c r="D104" s="84"/>
      <c r="E104" s="87" t="s">
        <v>99</v>
      </c>
      <c r="F104" s="143" t="s">
        <v>63</v>
      </c>
      <c r="G104" s="155">
        <v>920953</v>
      </c>
      <c r="H104" s="88">
        <f>(246995)*100/G104</f>
        <v>26.819501103747964</v>
      </c>
      <c r="I104" s="85"/>
      <c r="J104" s="175">
        <v>100</v>
      </c>
    </row>
    <row r="105" spans="1:10" s="77" customFormat="1" ht="56.25" customHeight="1" hidden="1">
      <c r="A105" s="163"/>
      <c r="B105" s="164"/>
      <c r="C105" s="165"/>
      <c r="D105" s="166"/>
      <c r="E105" s="167" t="s">
        <v>96</v>
      </c>
      <c r="F105" s="168"/>
      <c r="G105" s="174"/>
      <c r="H105" s="169"/>
      <c r="I105" s="86"/>
      <c r="J105" s="168"/>
    </row>
    <row r="106" spans="1:10" s="67" customFormat="1" ht="50.25" customHeight="1" hidden="1">
      <c r="A106" s="144"/>
      <c r="B106" s="144"/>
      <c r="C106" s="145"/>
      <c r="D106" s="84"/>
      <c r="E106" s="142" t="s">
        <v>81</v>
      </c>
      <c r="F106" s="143" t="s">
        <v>63</v>
      </c>
      <c r="G106" s="155">
        <v>528454</v>
      </c>
      <c r="H106" s="88">
        <f>(212357.05)*100/G106</f>
        <v>40.18458560253116</v>
      </c>
      <c r="I106" s="85"/>
      <c r="J106" s="175">
        <v>100</v>
      </c>
    </row>
    <row r="107" spans="1:10" s="67" customFormat="1" ht="50.25" customHeight="1" hidden="1">
      <c r="A107" s="144"/>
      <c r="B107" s="144"/>
      <c r="C107" s="145"/>
      <c r="D107" s="84"/>
      <c r="E107" s="142" t="s">
        <v>82</v>
      </c>
      <c r="F107" s="143" t="s">
        <v>63</v>
      </c>
      <c r="G107" s="155">
        <v>775186</v>
      </c>
      <c r="H107" s="88">
        <f>(290780.25)*100/G107</f>
        <v>37.511029610957884</v>
      </c>
      <c r="I107" s="85"/>
      <c r="J107" s="175">
        <v>100</v>
      </c>
    </row>
    <row r="108" spans="1:10" s="67" customFormat="1" ht="50.25" customHeight="1" hidden="1">
      <c r="A108" s="144"/>
      <c r="B108" s="144"/>
      <c r="C108" s="145"/>
      <c r="D108" s="84"/>
      <c r="E108" s="142" t="s">
        <v>83</v>
      </c>
      <c r="F108" s="143" t="s">
        <v>63</v>
      </c>
      <c r="G108" s="155">
        <v>770257</v>
      </c>
      <c r="H108" s="88">
        <f>(291659)*100/G108</f>
        <v>37.865154097917966</v>
      </c>
      <c r="I108" s="85"/>
      <c r="J108" s="175">
        <v>100</v>
      </c>
    </row>
    <row r="109" spans="1:10" s="80" customFormat="1" ht="66.75" customHeight="1" hidden="1">
      <c r="A109" s="144"/>
      <c r="B109" s="144"/>
      <c r="C109" s="145"/>
      <c r="D109" s="84"/>
      <c r="E109" s="142" t="s">
        <v>118</v>
      </c>
      <c r="F109" s="143" t="s">
        <v>72</v>
      </c>
      <c r="G109" s="155">
        <v>4017110</v>
      </c>
      <c r="H109" s="88">
        <v>7.2</v>
      </c>
      <c r="I109" s="85"/>
      <c r="J109" s="186">
        <v>20.7</v>
      </c>
    </row>
    <row r="110" spans="1:10" s="67" customFormat="1" ht="75.75" customHeight="1" hidden="1">
      <c r="A110" s="144"/>
      <c r="B110" s="144"/>
      <c r="C110" s="145"/>
      <c r="D110" s="84"/>
      <c r="E110" s="87" t="s">
        <v>121</v>
      </c>
      <c r="F110" s="143" t="s">
        <v>63</v>
      </c>
      <c r="G110" s="155">
        <v>35885101</v>
      </c>
      <c r="H110" s="88">
        <f>(598407.86)*100/G110</f>
        <v>1.6675663250885095</v>
      </c>
      <c r="I110" s="85"/>
      <c r="J110" s="143">
        <v>100</v>
      </c>
    </row>
    <row r="111" spans="1:10" s="77" customFormat="1" ht="56.25" customHeight="1" hidden="1">
      <c r="A111" s="163"/>
      <c r="B111" s="164"/>
      <c r="C111" s="165"/>
      <c r="D111" s="166"/>
      <c r="E111" s="167" t="s">
        <v>96</v>
      </c>
      <c r="F111" s="168"/>
      <c r="G111" s="174"/>
      <c r="H111" s="169"/>
      <c r="I111" s="86"/>
      <c r="J111" s="168"/>
    </row>
    <row r="112" spans="1:10" s="14" customFormat="1" ht="87.75" customHeight="1" hidden="1">
      <c r="A112" s="144"/>
      <c r="B112" s="144"/>
      <c r="C112" s="145"/>
      <c r="D112" s="84"/>
      <c r="E112" s="142" t="s">
        <v>91</v>
      </c>
      <c r="F112" s="143">
        <v>2020</v>
      </c>
      <c r="G112" s="155">
        <v>5462281</v>
      </c>
      <c r="H112" s="88">
        <v>0</v>
      </c>
      <c r="I112" s="85"/>
      <c r="J112" s="143">
        <v>100</v>
      </c>
    </row>
    <row r="113" spans="1:10" s="14" customFormat="1" ht="89.25" customHeight="1" hidden="1">
      <c r="A113" s="144"/>
      <c r="B113" s="144"/>
      <c r="C113" s="145"/>
      <c r="D113" s="84"/>
      <c r="E113" s="142" t="s">
        <v>92</v>
      </c>
      <c r="F113" s="143">
        <v>2020</v>
      </c>
      <c r="G113" s="155">
        <v>5462281</v>
      </c>
      <c r="H113" s="88">
        <v>0</v>
      </c>
      <c r="I113" s="85"/>
      <c r="J113" s="143">
        <v>100</v>
      </c>
    </row>
    <row r="114" spans="1:10" s="14" customFormat="1" ht="69.75" customHeight="1" hidden="1">
      <c r="A114" s="144"/>
      <c r="B114" s="144"/>
      <c r="C114" s="145"/>
      <c r="D114" s="84"/>
      <c r="E114" s="142" t="s">
        <v>93</v>
      </c>
      <c r="F114" s="143">
        <v>2020</v>
      </c>
      <c r="G114" s="155">
        <v>1978923</v>
      </c>
      <c r="H114" s="88">
        <v>0</v>
      </c>
      <c r="I114" s="85"/>
      <c r="J114" s="143">
        <v>100</v>
      </c>
    </row>
    <row r="115" spans="1:10" s="14" customFormat="1" ht="73.5" customHeight="1" hidden="1">
      <c r="A115" s="144"/>
      <c r="B115" s="144"/>
      <c r="C115" s="145"/>
      <c r="D115" s="84"/>
      <c r="E115" s="142" t="s">
        <v>94</v>
      </c>
      <c r="F115" s="143">
        <v>2020</v>
      </c>
      <c r="G115" s="155">
        <v>1978923</v>
      </c>
      <c r="H115" s="88">
        <v>0</v>
      </c>
      <c r="I115" s="85"/>
      <c r="J115" s="143">
        <v>100</v>
      </c>
    </row>
    <row r="116" spans="1:10" s="14" customFormat="1" ht="76.5" customHeight="1" hidden="1">
      <c r="A116" s="144"/>
      <c r="B116" s="144"/>
      <c r="C116" s="154"/>
      <c r="D116" s="84"/>
      <c r="E116" s="142" t="s">
        <v>102</v>
      </c>
      <c r="F116" s="143">
        <v>2020</v>
      </c>
      <c r="G116" s="155">
        <v>2900530</v>
      </c>
      <c r="H116" s="88">
        <v>0</v>
      </c>
      <c r="I116" s="85"/>
      <c r="J116" s="143">
        <v>100</v>
      </c>
    </row>
    <row r="117" spans="1:10" s="14" customFormat="1" ht="80.25" customHeight="1" hidden="1">
      <c r="A117" s="144"/>
      <c r="B117" s="144"/>
      <c r="C117" s="154"/>
      <c r="D117" s="84"/>
      <c r="E117" s="142" t="s">
        <v>108</v>
      </c>
      <c r="F117" s="143">
        <v>2020</v>
      </c>
      <c r="G117" s="155">
        <v>2900530</v>
      </c>
      <c r="H117" s="88">
        <v>0</v>
      </c>
      <c r="I117" s="85"/>
      <c r="J117" s="143">
        <v>100</v>
      </c>
    </row>
    <row r="118" spans="1:10" s="78" customFormat="1" ht="90.75" customHeight="1" hidden="1">
      <c r="A118" s="144"/>
      <c r="B118" s="144"/>
      <c r="C118" s="145"/>
      <c r="D118" s="176"/>
      <c r="E118" s="87" t="s">
        <v>106</v>
      </c>
      <c r="F118" s="143">
        <v>2020</v>
      </c>
      <c r="G118" s="155">
        <v>16891205</v>
      </c>
      <c r="H118" s="89">
        <v>0</v>
      </c>
      <c r="I118" s="85"/>
      <c r="J118" s="143">
        <v>100</v>
      </c>
    </row>
    <row r="119" spans="1:10" s="77" customFormat="1" ht="68.25" customHeight="1" hidden="1">
      <c r="A119" s="163"/>
      <c r="B119" s="164"/>
      <c r="C119" s="165"/>
      <c r="D119" s="166"/>
      <c r="E119" s="167" t="s">
        <v>96</v>
      </c>
      <c r="F119" s="168"/>
      <c r="G119" s="174"/>
      <c r="H119" s="169"/>
      <c r="I119" s="86"/>
      <c r="J119" s="168"/>
    </row>
    <row r="120" spans="1:10" s="14" customFormat="1" ht="71.25" customHeight="1" hidden="1">
      <c r="A120" s="144"/>
      <c r="B120" s="144"/>
      <c r="C120" s="145"/>
      <c r="D120" s="84"/>
      <c r="E120" s="142" t="s">
        <v>113</v>
      </c>
      <c r="F120" s="143" t="s">
        <v>63</v>
      </c>
      <c r="G120" s="155">
        <v>4784908</v>
      </c>
      <c r="H120" s="89">
        <v>0</v>
      </c>
      <c r="I120" s="85"/>
      <c r="J120" s="143">
        <v>100</v>
      </c>
    </row>
    <row r="121" spans="1:10" s="77" customFormat="1" ht="67.5" customHeight="1" hidden="1">
      <c r="A121" s="163"/>
      <c r="B121" s="164"/>
      <c r="C121" s="165"/>
      <c r="D121" s="166"/>
      <c r="E121" s="167" t="s">
        <v>96</v>
      </c>
      <c r="F121" s="168"/>
      <c r="G121" s="174"/>
      <c r="H121" s="169"/>
      <c r="I121" s="86"/>
      <c r="J121" s="168"/>
    </row>
    <row r="122" spans="1:10" s="14" customFormat="1" ht="57" customHeight="1" hidden="1">
      <c r="A122" s="144"/>
      <c r="B122" s="144"/>
      <c r="C122" s="145"/>
      <c r="D122" s="84"/>
      <c r="E122" s="142" t="s">
        <v>101</v>
      </c>
      <c r="F122" s="143" t="s">
        <v>72</v>
      </c>
      <c r="G122" s="155">
        <v>80776592</v>
      </c>
      <c r="H122" s="88">
        <f>(703367.95)*100/G122</f>
        <v>0.8707571495464924</v>
      </c>
      <c r="I122" s="85"/>
      <c r="J122" s="187">
        <v>0.93</v>
      </c>
    </row>
    <row r="123" spans="1:10" s="14" customFormat="1" ht="72" customHeight="1" hidden="1">
      <c r="A123" s="144"/>
      <c r="B123" s="144"/>
      <c r="C123" s="145"/>
      <c r="D123" s="84"/>
      <c r="E123" s="87" t="s">
        <v>109</v>
      </c>
      <c r="F123" s="143">
        <v>2020</v>
      </c>
      <c r="G123" s="155">
        <v>12046440</v>
      </c>
      <c r="H123" s="88">
        <v>0</v>
      </c>
      <c r="I123" s="85"/>
      <c r="J123" s="175">
        <v>100</v>
      </c>
    </row>
    <row r="124" spans="1:10" s="77" customFormat="1" ht="66" customHeight="1" hidden="1">
      <c r="A124" s="163"/>
      <c r="B124" s="164"/>
      <c r="C124" s="165"/>
      <c r="D124" s="166"/>
      <c r="E124" s="167" t="s">
        <v>96</v>
      </c>
      <c r="F124" s="168"/>
      <c r="G124" s="174"/>
      <c r="H124" s="169"/>
      <c r="I124" s="86"/>
      <c r="J124" s="168"/>
    </row>
    <row r="125" spans="1:10" s="19" customFormat="1" ht="54.75" customHeight="1">
      <c r="A125" s="213">
        <v>1517321</v>
      </c>
      <c r="B125" s="213">
        <v>7321</v>
      </c>
      <c r="C125" s="214" t="s">
        <v>7</v>
      </c>
      <c r="D125" s="316" t="s">
        <v>193</v>
      </c>
      <c r="E125" s="316"/>
      <c r="F125" s="233"/>
      <c r="G125" s="234"/>
      <c r="H125" s="235"/>
      <c r="I125" s="226">
        <f>SUM(I127:I128)</f>
        <v>410000</v>
      </c>
      <c r="J125" s="233"/>
    </row>
    <row r="126" spans="1:10" s="244" customFormat="1" ht="23.25" customHeight="1">
      <c r="A126" s="236"/>
      <c r="B126" s="237"/>
      <c r="C126" s="238"/>
      <c r="D126" s="211" t="s">
        <v>18</v>
      </c>
      <c r="E126" s="239"/>
      <c r="F126" s="240"/>
      <c r="G126" s="241"/>
      <c r="H126" s="242"/>
      <c r="I126" s="227"/>
      <c r="J126" s="243"/>
    </row>
    <row r="127" spans="1:10" s="14" customFormat="1" ht="101.25" customHeight="1">
      <c r="A127" s="307"/>
      <c r="B127" s="307"/>
      <c r="C127" s="308"/>
      <c r="D127" s="309"/>
      <c r="E127" s="257" t="s">
        <v>186</v>
      </c>
      <c r="F127" s="220">
        <v>2021</v>
      </c>
      <c r="G127" s="224">
        <v>200000</v>
      </c>
      <c r="H127" s="262">
        <v>0</v>
      </c>
      <c r="I127" s="258">
        <v>200000</v>
      </c>
      <c r="J127" s="261">
        <v>100</v>
      </c>
    </row>
    <row r="128" spans="1:10" s="14" customFormat="1" ht="122.25" customHeight="1">
      <c r="A128" s="307"/>
      <c r="B128" s="307"/>
      <c r="C128" s="308"/>
      <c r="D128" s="309"/>
      <c r="E128" s="259" t="s">
        <v>187</v>
      </c>
      <c r="F128" s="220">
        <v>2021</v>
      </c>
      <c r="G128" s="224">
        <v>210000</v>
      </c>
      <c r="H128" s="262">
        <v>0</v>
      </c>
      <c r="I128" s="258">
        <v>210000</v>
      </c>
      <c r="J128" s="261">
        <v>100</v>
      </c>
    </row>
    <row r="129" spans="1:10" s="14" customFormat="1" ht="93" customHeight="1" hidden="1">
      <c r="A129" s="144"/>
      <c r="B129" s="144"/>
      <c r="C129" s="145"/>
      <c r="D129" s="84"/>
      <c r="E129" s="142" t="s">
        <v>69</v>
      </c>
      <c r="F129" s="143" t="s">
        <v>115</v>
      </c>
      <c r="G129" s="155">
        <v>70001337</v>
      </c>
      <c r="H129" s="88">
        <f>1336238*100/G129</f>
        <v>1.9088749690595195</v>
      </c>
      <c r="I129" s="85"/>
      <c r="J129" s="88">
        <v>2</v>
      </c>
    </row>
    <row r="130" spans="1:10" s="14" customFormat="1" ht="93" customHeight="1" hidden="1">
      <c r="A130" s="144"/>
      <c r="B130" s="144"/>
      <c r="C130" s="145"/>
      <c r="D130" s="84"/>
      <c r="E130" s="87" t="s">
        <v>98</v>
      </c>
      <c r="F130" s="143" t="s">
        <v>63</v>
      </c>
      <c r="G130" s="155">
        <v>25903927</v>
      </c>
      <c r="H130" s="88">
        <f>403505.78*100/G130</f>
        <v>1.5577011933364389</v>
      </c>
      <c r="I130" s="85"/>
      <c r="J130" s="175">
        <v>100</v>
      </c>
    </row>
    <row r="131" spans="1:10" s="77" customFormat="1" ht="69" customHeight="1" hidden="1">
      <c r="A131" s="163"/>
      <c r="B131" s="164"/>
      <c r="C131" s="165"/>
      <c r="D131" s="166"/>
      <c r="E131" s="167" t="s">
        <v>96</v>
      </c>
      <c r="F131" s="168"/>
      <c r="G131" s="174"/>
      <c r="H131" s="169"/>
      <c r="I131" s="86"/>
      <c r="J131" s="168"/>
    </row>
    <row r="132" spans="1:10" s="16" customFormat="1" ht="108" customHeight="1" hidden="1">
      <c r="A132" s="144"/>
      <c r="B132" s="144"/>
      <c r="C132" s="145"/>
      <c r="D132" s="84"/>
      <c r="E132" s="87" t="s">
        <v>105</v>
      </c>
      <c r="F132" s="143" t="s">
        <v>63</v>
      </c>
      <c r="G132" s="155">
        <v>185503084</v>
      </c>
      <c r="H132" s="88">
        <f>783190.63*100/G132</f>
        <v>0.42219817218780037</v>
      </c>
      <c r="I132" s="85"/>
      <c r="J132" s="143">
        <v>100</v>
      </c>
    </row>
    <row r="133" spans="1:10" s="77" customFormat="1" ht="56.25" customHeight="1" hidden="1">
      <c r="A133" s="163"/>
      <c r="B133" s="164"/>
      <c r="C133" s="165"/>
      <c r="D133" s="166"/>
      <c r="E133" s="167" t="s">
        <v>96</v>
      </c>
      <c r="F133" s="168"/>
      <c r="G133" s="174"/>
      <c r="H133" s="169"/>
      <c r="I133" s="86">
        <f>10000000-10000000</f>
        <v>0</v>
      </c>
      <c r="J133" s="168"/>
    </row>
    <row r="134" spans="1:10" s="19" customFormat="1" ht="36.75" customHeight="1" hidden="1">
      <c r="A134" s="124">
        <v>1517322</v>
      </c>
      <c r="B134" s="124">
        <v>7322</v>
      </c>
      <c r="C134" s="140" t="s">
        <v>7</v>
      </c>
      <c r="D134" s="323" t="s">
        <v>12</v>
      </c>
      <c r="E134" s="323"/>
      <c r="F134" s="126"/>
      <c r="G134" s="127"/>
      <c r="H134" s="128"/>
      <c r="I134" s="129">
        <f>I136+I138+I139</f>
        <v>0</v>
      </c>
      <c r="J134" s="126"/>
    </row>
    <row r="135" spans="1:10" s="66" customFormat="1" ht="23.25" customHeight="1" hidden="1">
      <c r="A135" s="130"/>
      <c r="B135" s="131"/>
      <c r="C135" s="132"/>
      <c r="D135" s="133" t="s">
        <v>18</v>
      </c>
      <c r="E135" s="134"/>
      <c r="F135" s="135"/>
      <c r="G135" s="136"/>
      <c r="H135" s="137"/>
      <c r="I135" s="138"/>
      <c r="J135" s="139"/>
    </row>
    <row r="136" spans="1:10" s="14" customFormat="1" ht="81" customHeight="1" hidden="1">
      <c r="A136" s="144"/>
      <c r="B136" s="144"/>
      <c r="C136" s="145"/>
      <c r="D136" s="84"/>
      <c r="E136" s="173" t="s">
        <v>103</v>
      </c>
      <c r="F136" s="175" t="s">
        <v>45</v>
      </c>
      <c r="G136" s="155">
        <v>13721042</v>
      </c>
      <c r="H136" s="88">
        <f>758613*100/G136</f>
        <v>5.528829370247537</v>
      </c>
      <c r="I136" s="85"/>
      <c r="J136" s="175">
        <v>100</v>
      </c>
    </row>
    <row r="137" spans="1:10" s="77" customFormat="1" ht="80.25" customHeight="1" hidden="1">
      <c r="A137" s="163"/>
      <c r="B137" s="164"/>
      <c r="C137" s="165"/>
      <c r="D137" s="166"/>
      <c r="E137" s="167" t="s">
        <v>96</v>
      </c>
      <c r="F137" s="168"/>
      <c r="G137" s="174"/>
      <c r="H137" s="169"/>
      <c r="I137" s="86"/>
      <c r="J137" s="168"/>
    </row>
    <row r="138" spans="1:10" s="49" customFormat="1" ht="120.75" customHeight="1" hidden="1">
      <c r="A138" s="144"/>
      <c r="B138" s="144"/>
      <c r="C138" s="145"/>
      <c r="D138" s="84"/>
      <c r="E138" s="188" t="s">
        <v>71</v>
      </c>
      <c r="F138" s="175" t="s">
        <v>72</v>
      </c>
      <c r="G138" s="189">
        <v>291111252</v>
      </c>
      <c r="H138" s="88">
        <f>1583790*100/G138</f>
        <v>0.5440497366965397</v>
      </c>
      <c r="I138" s="85"/>
      <c r="J138" s="88">
        <f>(1583790+I138)*100/G138</f>
        <v>0.5440497366965397</v>
      </c>
    </row>
    <row r="139" spans="1:10" s="14" customFormat="1" ht="102.75" customHeight="1" hidden="1">
      <c r="A139" s="153"/>
      <c r="B139" s="144"/>
      <c r="C139" s="145"/>
      <c r="D139" s="84"/>
      <c r="E139" s="142" t="s">
        <v>73</v>
      </c>
      <c r="F139" s="143" t="s">
        <v>72</v>
      </c>
      <c r="G139" s="155">
        <v>6741142</v>
      </c>
      <c r="H139" s="88">
        <f>160000*100/G139</f>
        <v>2.373485086058119</v>
      </c>
      <c r="I139" s="85"/>
      <c r="J139" s="88">
        <v>3.6</v>
      </c>
    </row>
    <row r="140" spans="1:10" s="19" customFormat="1" ht="44.25" customHeight="1" hidden="1">
      <c r="A140" s="124">
        <v>1517323</v>
      </c>
      <c r="B140" s="124">
        <v>7323</v>
      </c>
      <c r="C140" s="140" t="s">
        <v>7</v>
      </c>
      <c r="D140" s="323" t="s">
        <v>11</v>
      </c>
      <c r="E140" s="323"/>
      <c r="F140" s="126"/>
      <c r="G140" s="127"/>
      <c r="H140" s="128"/>
      <c r="I140" s="129">
        <f>I142+I143</f>
        <v>0</v>
      </c>
      <c r="J140" s="126"/>
    </row>
    <row r="141" spans="1:10" s="6" customFormat="1" ht="18.75" hidden="1">
      <c r="A141" s="144"/>
      <c r="B141" s="144"/>
      <c r="C141" s="145"/>
      <c r="D141" s="133" t="s">
        <v>18</v>
      </c>
      <c r="E141" s="142"/>
      <c r="F141" s="143"/>
      <c r="G141" s="155"/>
      <c r="H141" s="89"/>
      <c r="I141" s="85"/>
      <c r="J141" s="143"/>
    </row>
    <row r="142" spans="1:10" s="6" customFormat="1" ht="63" customHeight="1" hidden="1">
      <c r="A142" s="144"/>
      <c r="B142" s="144"/>
      <c r="C142" s="145"/>
      <c r="D142" s="84"/>
      <c r="E142" s="142" t="s">
        <v>95</v>
      </c>
      <c r="F142" s="143" t="s">
        <v>116</v>
      </c>
      <c r="G142" s="155">
        <v>36448286</v>
      </c>
      <c r="H142" s="88">
        <f>21609025.76*100/G142</f>
        <v>59.28680915201335</v>
      </c>
      <c r="I142" s="85"/>
      <c r="J142" s="89">
        <v>62</v>
      </c>
    </row>
    <row r="143" spans="1:10" s="6" customFormat="1" ht="65.25" customHeight="1" hidden="1">
      <c r="A143" s="144"/>
      <c r="B143" s="144"/>
      <c r="C143" s="145"/>
      <c r="D143" s="84"/>
      <c r="E143" s="142" t="s">
        <v>26</v>
      </c>
      <c r="F143" s="143" t="s">
        <v>20</v>
      </c>
      <c r="G143" s="155">
        <v>22879513</v>
      </c>
      <c r="H143" s="89"/>
      <c r="I143" s="85"/>
      <c r="J143" s="143"/>
    </row>
    <row r="144" spans="1:10" s="8" customFormat="1" ht="34.5" customHeight="1" hidden="1">
      <c r="A144" s="123" t="s">
        <v>27</v>
      </c>
      <c r="B144" s="123" t="s">
        <v>28</v>
      </c>
      <c r="C144" s="190" t="s">
        <v>7</v>
      </c>
      <c r="D144" s="324" t="s">
        <v>29</v>
      </c>
      <c r="E144" s="324"/>
      <c r="F144" s="126"/>
      <c r="G144" s="127"/>
      <c r="H144" s="128"/>
      <c r="I144" s="129">
        <f>I146</f>
        <v>0</v>
      </c>
      <c r="J144" s="126"/>
    </row>
    <row r="145" spans="1:10" s="6" customFormat="1" ht="18.75" hidden="1">
      <c r="A145" s="144"/>
      <c r="B145" s="144"/>
      <c r="C145" s="145"/>
      <c r="D145" s="133" t="s">
        <v>18</v>
      </c>
      <c r="E145" s="142"/>
      <c r="F145" s="143"/>
      <c r="G145" s="155"/>
      <c r="H145" s="89"/>
      <c r="I145" s="85"/>
      <c r="J145" s="143"/>
    </row>
    <row r="146" spans="1:10" s="6" customFormat="1" ht="70.5" customHeight="1" hidden="1">
      <c r="A146" s="144"/>
      <c r="B146" s="144"/>
      <c r="C146" s="145"/>
      <c r="D146" s="148"/>
      <c r="E146" s="87" t="s">
        <v>104</v>
      </c>
      <c r="F146" s="150" t="s">
        <v>114</v>
      </c>
      <c r="G146" s="155">
        <v>82093254</v>
      </c>
      <c r="H146" s="88">
        <f>420000*100/G146</f>
        <v>0.5116132928535151</v>
      </c>
      <c r="I146" s="85"/>
      <c r="J146" s="89">
        <v>20.5</v>
      </c>
    </row>
    <row r="147" spans="1:10" s="77" customFormat="1" ht="67.5" customHeight="1" hidden="1">
      <c r="A147" s="163"/>
      <c r="B147" s="164"/>
      <c r="C147" s="165"/>
      <c r="D147" s="166"/>
      <c r="E147" s="167" t="s">
        <v>96</v>
      </c>
      <c r="F147" s="168"/>
      <c r="G147" s="174"/>
      <c r="H147" s="169"/>
      <c r="I147" s="86"/>
      <c r="J147" s="168"/>
    </row>
    <row r="148" spans="1:10" s="8" customFormat="1" ht="38.25" customHeight="1">
      <c r="A148" s="213">
        <v>1517325</v>
      </c>
      <c r="B148" s="213">
        <v>7325</v>
      </c>
      <c r="C148" s="214" t="s">
        <v>7</v>
      </c>
      <c r="D148" s="316" t="s">
        <v>197</v>
      </c>
      <c r="E148" s="316"/>
      <c r="F148" s="233"/>
      <c r="G148" s="234"/>
      <c r="H148" s="235"/>
      <c r="I148" s="226">
        <f>I150+I152+I153+I154+I155+I156</f>
        <v>200000</v>
      </c>
      <c r="J148" s="233"/>
    </row>
    <row r="149" spans="1:10" s="6" customFormat="1" ht="18.75">
      <c r="A149" s="246"/>
      <c r="B149" s="246"/>
      <c r="C149" s="247"/>
      <c r="D149" s="211" t="s">
        <v>18</v>
      </c>
      <c r="E149" s="310"/>
      <c r="F149" s="295"/>
      <c r="G149" s="224"/>
      <c r="H149" s="225"/>
      <c r="I149" s="258"/>
      <c r="J149" s="295"/>
    </row>
    <row r="150" spans="1:10" s="6" customFormat="1" ht="78" customHeight="1">
      <c r="A150" s="82"/>
      <c r="B150" s="82"/>
      <c r="C150" s="147"/>
      <c r="D150" s="148"/>
      <c r="E150" s="310" t="s">
        <v>199</v>
      </c>
      <c r="F150" s="295">
        <v>2021</v>
      </c>
      <c r="G150" s="224">
        <v>200000</v>
      </c>
      <c r="H150" s="225">
        <v>0</v>
      </c>
      <c r="I150" s="258">
        <v>200000</v>
      </c>
      <c r="J150" s="311">
        <v>100</v>
      </c>
    </row>
    <row r="151" spans="1:10" s="6" customFormat="1" ht="64.5" customHeight="1" hidden="1">
      <c r="A151" s="82"/>
      <c r="B151" s="82"/>
      <c r="C151" s="147"/>
      <c r="D151" s="148"/>
      <c r="E151" s="149" t="s">
        <v>19</v>
      </c>
      <c r="F151" s="150">
        <v>2019</v>
      </c>
      <c r="G151" s="155">
        <f>820000-820000</f>
        <v>0</v>
      </c>
      <c r="H151" s="89"/>
      <c r="I151" s="85">
        <f>820000-820000</f>
        <v>0</v>
      </c>
      <c r="J151" s="170">
        <v>100</v>
      </c>
    </row>
    <row r="152" spans="1:10" s="6" customFormat="1" ht="57" customHeight="1" hidden="1">
      <c r="A152" s="82"/>
      <c r="B152" s="82"/>
      <c r="C152" s="147"/>
      <c r="D152" s="148"/>
      <c r="E152" s="149" t="s">
        <v>110</v>
      </c>
      <c r="F152" s="150" t="s">
        <v>63</v>
      </c>
      <c r="G152" s="155">
        <v>15000000</v>
      </c>
      <c r="H152" s="88">
        <f>280000*100/G152</f>
        <v>1.8666666666666667</v>
      </c>
      <c r="I152" s="85"/>
      <c r="J152" s="170">
        <v>100</v>
      </c>
    </row>
    <row r="153" spans="1:10" s="6" customFormat="1" ht="66.75" customHeight="1" hidden="1">
      <c r="A153" s="82"/>
      <c r="B153" s="82"/>
      <c r="C153" s="147"/>
      <c r="D153" s="148"/>
      <c r="E153" s="149" t="s">
        <v>46</v>
      </c>
      <c r="F153" s="150">
        <v>2019</v>
      </c>
      <c r="G153" s="162">
        <v>1750000</v>
      </c>
      <c r="H153" s="161"/>
      <c r="I153" s="85"/>
      <c r="J153" s="143">
        <v>100</v>
      </c>
    </row>
    <row r="154" spans="1:10" s="6" customFormat="1" ht="96.75" customHeight="1" hidden="1">
      <c r="A154" s="82"/>
      <c r="B154" s="82"/>
      <c r="C154" s="147"/>
      <c r="D154" s="148"/>
      <c r="E154" s="149" t="s">
        <v>34</v>
      </c>
      <c r="F154" s="150">
        <v>2019</v>
      </c>
      <c r="G154" s="162">
        <v>292822524</v>
      </c>
      <c r="H154" s="161"/>
      <c r="I154" s="85">
        <f>29282300-29282300+50000-50000</f>
        <v>0</v>
      </c>
      <c r="J154" s="170">
        <v>100</v>
      </c>
    </row>
    <row r="155" spans="1:10" s="6" customFormat="1" ht="73.5" customHeight="1" hidden="1">
      <c r="A155" s="82"/>
      <c r="B155" s="82"/>
      <c r="C155" s="147"/>
      <c r="D155" s="148"/>
      <c r="E155" s="149" t="s">
        <v>43</v>
      </c>
      <c r="F155" s="150">
        <v>2019</v>
      </c>
      <c r="G155" s="162">
        <f>120000</f>
        <v>120000</v>
      </c>
      <c r="H155" s="161"/>
      <c r="I155" s="85">
        <f>0+120000-120000</f>
        <v>0</v>
      </c>
      <c r="J155" s="170">
        <v>100</v>
      </c>
    </row>
    <row r="156" spans="1:10" s="6" customFormat="1" ht="73.5" customHeight="1" hidden="1">
      <c r="A156" s="82"/>
      <c r="B156" s="82"/>
      <c r="C156" s="147"/>
      <c r="D156" s="148"/>
      <c r="E156" s="149" t="s">
        <v>44</v>
      </c>
      <c r="F156" s="150">
        <v>2019</v>
      </c>
      <c r="G156" s="162">
        <f>120000</f>
        <v>120000</v>
      </c>
      <c r="H156" s="161"/>
      <c r="I156" s="85">
        <f>0+120000-120000</f>
        <v>0</v>
      </c>
      <c r="J156" s="170">
        <v>100</v>
      </c>
    </row>
    <row r="157" spans="1:10" s="6" customFormat="1" ht="44.25" customHeight="1" hidden="1">
      <c r="A157" s="144" t="s">
        <v>21</v>
      </c>
      <c r="B157" s="144" t="s">
        <v>22</v>
      </c>
      <c r="C157" s="145" t="s">
        <v>7</v>
      </c>
      <c r="D157" s="148" t="s">
        <v>36</v>
      </c>
      <c r="E157" s="142"/>
      <c r="F157" s="143"/>
      <c r="G157" s="155"/>
      <c r="H157" s="89"/>
      <c r="I157" s="85">
        <f>I159</f>
        <v>0</v>
      </c>
      <c r="J157" s="143"/>
    </row>
    <row r="158" spans="1:10" s="6" customFormat="1" ht="18.75" hidden="1">
      <c r="A158" s="151"/>
      <c r="B158" s="151"/>
      <c r="C158" s="191"/>
      <c r="D158" s="192" t="s">
        <v>18</v>
      </c>
      <c r="E158" s="87"/>
      <c r="F158" s="170"/>
      <c r="G158" s="193"/>
      <c r="H158" s="171"/>
      <c r="I158" s="85"/>
      <c r="J158" s="170"/>
    </row>
    <row r="159" spans="1:10" s="6" customFormat="1" ht="56.25" hidden="1">
      <c r="A159" s="82"/>
      <c r="B159" s="82"/>
      <c r="C159" s="147"/>
      <c r="D159" s="148"/>
      <c r="E159" s="149" t="s">
        <v>23</v>
      </c>
      <c r="F159" s="150">
        <v>2019</v>
      </c>
      <c r="G159" s="193">
        <f>150000-150000</f>
        <v>0</v>
      </c>
      <c r="H159" s="171"/>
      <c r="I159" s="85">
        <f>150000-150000</f>
        <v>0</v>
      </c>
      <c r="J159" s="170">
        <v>0</v>
      </c>
    </row>
    <row r="160" spans="1:10" s="20" customFormat="1" ht="48" customHeight="1" hidden="1">
      <c r="A160" s="194" t="s">
        <v>38</v>
      </c>
      <c r="B160" s="194">
        <v>7366</v>
      </c>
      <c r="C160" s="190" t="s">
        <v>3</v>
      </c>
      <c r="D160" s="325" t="s">
        <v>39</v>
      </c>
      <c r="E160" s="325"/>
      <c r="F160" s="184"/>
      <c r="G160" s="182"/>
      <c r="H160" s="183"/>
      <c r="I160" s="129">
        <f>I163+I165</f>
        <v>0</v>
      </c>
      <c r="J160" s="126"/>
    </row>
    <row r="161" spans="1:10" s="21" customFormat="1" ht="64.5" customHeight="1" hidden="1">
      <c r="A161" s="195"/>
      <c r="B161" s="195"/>
      <c r="C161" s="147"/>
      <c r="D161" s="196"/>
      <c r="E161" s="197" t="s">
        <v>40</v>
      </c>
      <c r="F161" s="177"/>
      <c r="G161" s="178"/>
      <c r="H161" s="179"/>
      <c r="I161" s="180">
        <f>I164+I166</f>
        <v>0</v>
      </c>
      <c r="J161" s="143"/>
    </row>
    <row r="162" spans="1:10" s="66" customFormat="1" ht="23.25" customHeight="1" hidden="1">
      <c r="A162" s="130"/>
      <c r="B162" s="131"/>
      <c r="C162" s="132"/>
      <c r="D162" s="133" t="s">
        <v>18</v>
      </c>
      <c r="E162" s="134"/>
      <c r="F162" s="135"/>
      <c r="G162" s="136"/>
      <c r="H162" s="137"/>
      <c r="I162" s="138"/>
      <c r="J162" s="139"/>
    </row>
    <row r="163" spans="1:10" s="21" customFormat="1" ht="117.75" customHeight="1" hidden="1">
      <c r="A163" s="198"/>
      <c r="B163" s="198"/>
      <c r="C163" s="199"/>
      <c r="D163" s="200"/>
      <c r="E163" s="142" t="s">
        <v>41</v>
      </c>
      <c r="F163" s="143" t="s">
        <v>115</v>
      </c>
      <c r="G163" s="155">
        <v>65095170</v>
      </c>
      <c r="H163" s="88">
        <f>1199575.18*100/G163</f>
        <v>1.8428021310951335</v>
      </c>
      <c r="I163" s="85"/>
      <c r="J163" s="88">
        <v>18.2</v>
      </c>
    </row>
    <row r="164" spans="1:10" s="21" customFormat="1" ht="54.75" customHeight="1" hidden="1">
      <c r="A164" s="198"/>
      <c r="B164" s="198"/>
      <c r="C164" s="199"/>
      <c r="D164" s="200"/>
      <c r="E164" s="197" t="s">
        <v>40</v>
      </c>
      <c r="F164" s="177"/>
      <c r="G164" s="178"/>
      <c r="H164" s="88" t="e">
        <f>160000*100/G164</f>
        <v>#DIV/0!</v>
      </c>
      <c r="I164" s="180"/>
      <c r="J164" s="175" t="e">
        <f>(160000+I164)*100/G164</f>
        <v>#DIV/0!</v>
      </c>
    </row>
    <row r="165" spans="1:10" s="21" customFormat="1" ht="99" customHeight="1" hidden="1">
      <c r="A165" s="198"/>
      <c r="B165" s="198"/>
      <c r="C165" s="199"/>
      <c r="D165" s="200"/>
      <c r="E165" s="142" t="s">
        <v>42</v>
      </c>
      <c r="F165" s="143" t="s">
        <v>117</v>
      </c>
      <c r="G165" s="155">
        <v>127449781</v>
      </c>
      <c r="H165" s="88">
        <f>1138950.24*100/G165</f>
        <v>0.8936462903769132</v>
      </c>
      <c r="I165" s="85"/>
      <c r="J165" s="88">
        <v>2.8</v>
      </c>
    </row>
    <row r="166" spans="1:10" s="21" customFormat="1" ht="59.25" customHeight="1" hidden="1">
      <c r="A166" s="198"/>
      <c r="B166" s="198"/>
      <c r="C166" s="199"/>
      <c r="D166" s="200"/>
      <c r="E166" s="197" t="s">
        <v>40</v>
      </c>
      <c r="F166" s="177"/>
      <c r="G166" s="178"/>
      <c r="H166" s="179"/>
      <c r="I166" s="180"/>
      <c r="J166" s="179"/>
    </row>
    <row r="167" spans="1:10" s="8" customFormat="1" ht="30" customHeight="1" hidden="1">
      <c r="A167" s="124" t="s">
        <v>31</v>
      </c>
      <c r="B167" s="124">
        <v>7368</v>
      </c>
      <c r="C167" s="140" t="s">
        <v>3</v>
      </c>
      <c r="D167" s="324" t="s">
        <v>32</v>
      </c>
      <c r="E167" s="324"/>
      <c r="F167" s="126"/>
      <c r="G167" s="127"/>
      <c r="H167" s="128"/>
      <c r="I167" s="129">
        <f>I169</f>
        <v>0</v>
      </c>
      <c r="J167" s="128"/>
    </row>
    <row r="168" spans="1:10" s="6" customFormat="1" ht="18.75" hidden="1">
      <c r="A168" s="151"/>
      <c r="B168" s="151"/>
      <c r="C168" s="191"/>
      <c r="D168" s="192" t="s">
        <v>18</v>
      </c>
      <c r="E168" s="87"/>
      <c r="F168" s="170"/>
      <c r="G168" s="193"/>
      <c r="H168" s="171"/>
      <c r="I168" s="172"/>
      <c r="J168" s="171"/>
    </row>
    <row r="169" spans="1:10" s="6" customFormat="1" ht="63" customHeight="1" hidden="1">
      <c r="A169" s="82"/>
      <c r="B169" s="82"/>
      <c r="C169" s="147"/>
      <c r="D169" s="148"/>
      <c r="E169" s="142" t="s">
        <v>35</v>
      </c>
      <c r="F169" s="143" t="s">
        <v>20</v>
      </c>
      <c r="G169" s="155">
        <v>36448286</v>
      </c>
      <c r="H169" s="89"/>
      <c r="I169" s="85"/>
      <c r="J169" s="89">
        <v>100</v>
      </c>
    </row>
    <row r="170" spans="1:10" s="21" customFormat="1" ht="90" customHeight="1" hidden="1">
      <c r="A170" s="201"/>
      <c r="B170" s="201"/>
      <c r="C170" s="202"/>
      <c r="D170" s="200"/>
      <c r="E170" s="197" t="s">
        <v>33</v>
      </c>
      <c r="F170" s="177"/>
      <c r="G170" s="178"/>
      <c r="H170" s="179"/>
      <c r="I170" s="180"/>
      <c r="J170" s="179"/>
    </row>
    <row r="171" spans="1:10" s="8" customFormat="1" ht="42.75" customHeight="1">
      <c r="A171" s="212" t="s">
        <v>60</v>
      </c>
      <c r="B171" s="213">
        <v>7640</v>
      </c>
      <c r="C171" s="214" t="s">
        <v>61</v>
      </c>
      <c r="D171" s="316" t="s">
        <v>62</v>
      </c>
      <c r="E171" s="316"/>
      <c r="F171" s="233"/>
      <c r="G171" s="234"/>
      <c r="H171" s="235"/>
      <c r="I171" s="226">
        <f>I173</f>
        <v>1404494</v>
      </c>
      <c r="J171" s="235"/>
    </row>
    <row r="172" spans="1:10" s="244" customFormat="1" ht="23.25" customHeight="1">
      <c r="A172" s="236"/>
      <c r="B172" s="237"/>
      <c r="C172" s="238"/>
      <c r="D172" s="211" t="s">
        <v>18</v>
      </c>
      <c r="E172" s="239"/>
      <c r="F172" s="240"/>
      <c r="G172" s="241"/>
      <c r="H172" s="242"/>
      <c r="I172" s="227"/>
      <c r="J172" s="243"/>
    </row>
    <row r="173" spans="1:10" s="6" customFormat="1" ht="182.25" customHeight="1">
      <c r="A173" s="245"/>
      <c r="B173" s="246"/>
      <c r="C173" s="247"/>
      <c r="D173" s="248"/>
      <c r="E173" s="219" t="s">
        <v>171</v>
      </c>
      <c r="F173" s="220" t="s">
        <v>114</v>
      </c>
      <c r="G173" s="224">
        <v>16390056</v>
      </c>
      <c r="H173" s="225">
        <v>72.55613391436857</v>
      </c>
      <c r="I173" s="228">
        <v>1404494</v>
      </c>
      <c r="J173" s="220">
        <v>100</v>
      </c>
    </row>
    <row r="174" spans="1:10" s="45" customFormat="1" ht="57.75" customHeight="1">
      <c r="A174" s="249"/>
      <c r="B174" s="249"/>
      <c r="C174" s="250"/>
      <c r="D174" s="251"/>
      <c r="E174" s="252" t="s">
        <v>79</v>
      </c>
      <c r="F174" s="253"/>
      <c r="G174" s="254"/>
      <c r="H174" s="255"/>
      <c r="I174" s="256">
        <v>1180000</v>
      </c>
      <c r="J174" s="255"/>
    </row>
    <row r="175" spans="1:10" s="9" customFormat="1" ht="39.75" customHeight="1">
      <c r="A175" s="209" t="s">
        <v>123</v>
      </c>
      <c r="B175" s="156"/>
      <c r="C175" s="157"/>
      <c r="D175" s="317" t="s">
        <v>126</v>
      </c>
      <c r="E175" s="317"/>
      <c r="F175" s="114"/>
      <c r="G175" s="115"/>
      <c r="H175" s="229"/>
      <c r="I175" s="230">
        <f>I176</f>
        <v>500000</v>
      </c>
      <c r="J175" s="116"/>
    </row>
    <row r="176" spans="1:10" s="10" customFormat="1" ht="36" customHeight="1">
      <c r="A176" s="210" t="s">
        <v>124</v>
      </c>
      <c r="B176" s="158"/>
      <c r="C176" s="159"/>
      <c r="D176" s="318" t="s">
        <v>127</v>
      </c>
      <c r="E176" s="318"/>
      <c r="F176" s="119"/>
      <c r="G176" s="120"/>
      <c r="H176" s="231"/>
      <c r="I176" s="232">
        <f>I177+I181+I196+I199+I202+I240+I233+I246+I250+I254+I262+I265+I272+I276</f>
        <v>500000</v>
      </c>
      <c r="J176" s="121"/>
    </row>
    <row r="177" spans="1:10" s="218" customFormat="1" ht="42.75" customHeight="1">
      <c r="A177" s="212" t="s">
        <v>125</v>
      </c>
      <c r="B177" s="213">
        <v>7330</v>
      </c>
      <c r="C177" s="214" t="s">
        <v>7</v>
      </c>
      <c r="D177" s="316" t="s">
        <v>198</v>
      </c>
      <c r="E177" s="316"/>
      <c r="F177" s="215"/>
      <c r="G177" s="216"/>
      <c r="H177" s="217"/>
      <c r="I177" s="226">
        <f>I179</f>
        <v>500000</v>
      </c>
      <c r="J177" s="217"/>
    </row>
    <row r="178" spans="1:10" s="66" customFormat="1" ht="23.25" customHeight="1">
      <c r="A178" s="130"/>
      <c r="B178" s="131"/>
      <c r="C178" s="132"/>
      <c r="D178" s="211" t="s">
        <v>18</v>
      </c>
      <c r="E178" s="134"/>
      <c r="F178" s="135"/>
      <c r="G178" s="136"/>
      <c r="H178" s="137"/>
      <c r="I178" s="227"/>
      <c r="J178" s="139"/>
    </row>
    <row r="179" spans="1:10" s="6" customFormat="1" ht="66.75" customHeight="1">
      <c r="A179" s="195"/>
      <c r="B179" s="82"/>
      <c r="C179" s="147"/>
      <c r="D179" s="196"/>
      <c r="E179" s="219" t="s">
        <v>172</v>
      </c>
      <c r="F179" s="220">
        <v>2021</v>
      </c>
      <c r="G179" s="224">
        <v>500000</v>
      </c>
      <c r="H179" s="225">
        <v>0</v>
      </c>
      <c r="I179" s="228">
        <v>500000</v>
      </c>
      <c r="J179" s="220">
        <v>100</v>
      </c>
    </row>
    <row r="180" spans="1:31" s="48" customFormat="1" ht="43.5" customHeight="1">
      <c r="A180" s="221" t="s">
        <v>0</v>
      </c>
      <c r="B180" s="221" t="s">
        <v>0</v>
      </c>
      <c r="C180" s="222" t="s">
        <v>0</v>
      </c>
      <c r="D180" s="222" t="s">
        <v>1</v>
      </c>
      <c r="E180" s="222" t="s">
        <v>0</v>
      </c>
      <c r="F180" s="221" t="s">
        <v>0</v>
      </c>
      <c r="G180" s="223" t="s">
        <v>0</v>
      </c>
      <c r="H180" s="203"/>
      <c r="I180" s="305">
        <f>I175+I77+I56+I13</f>
        <v>46943465</v>
      </c>
      <c r="J180" s="306" t="s">
        <v>0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</row>
    <row r="181" spans="1:10" ht="82.5" customHeight="1">
      <c r="A181" s="204"/>
      <c r="B181" s="204"/>
      <c r="C181" s="205"/>
      <c r="D181" s="205"/>
      <c r="E181" s="92"/>
      <c r="F181" s="93"/>
      <c r="G181" s="94"/>
      <c r="H181" s="206"/>
      <c r="I181" s="207"/>
      <c r="J181" s="206"/>
    </row>
    <row r="182" spans="1:10" s="22" customFormat="1" ht="113.25" customHeight="1">
      <c r="A182" s="326" t="s">
        <v>47</v>
      </c>
      <c r="B182" s="326"/>
      <c r="C182" s="326"/>
      <c r="D182" s="326"/>
      <c r="E182" s="326"/>
      <c r="F182" s="208"/>
      <c r="G182" s="320" t="s">
        <v>120</v>
      </c>
      <c r="H182" s="320"/>
      <c r="I182" s="320"/>
      <c r="J182" s="320"/>
    </row>
    <row r="183" spans="1:31" s="6" customFormat="1" ht="19.5" customHeight="1">
      <c r="A183" s="44"/>
      <c r="B183" s="29"/>
      <c r="C183" s="23"/>
      <c r="D183" s="13"/>
      <c r="E183" s="41"/>
      <c r="F183" s="37"/>
      <c r="G183" s="43"/>
      <c r="H183" s="34"/>
      <c r="I183" s="40"/>
      <c r="J183" s="36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 s="6" customFormat="1" ht="19.5" customHeight="1">
      <c r="A184" s="44"/>
      <c r="B184" s="29"/>
      <c r="C184" s="23"/>
      <c r="D184" s="13"/>
      <c r="E184" s="41"/>
      <c r="F184" s="37"/>
      <c r="G184" s="43"/>
      <c r="H184" s="34"/>
      <c r="I184" s="40"/>
      <c r="J184" s="36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1:31" s="6" customFormat="1" ht="19.5" customHeight="1">
      <c r="A185" s="44"/>
      <c r="B185" s="29"/>
      <c r="C185" s="23"/>
      <c r="D185" s="13"/>
      <c r="E185" s="41"/>
      <c r="F185" s="37"/>
      <c r="G185" s="43"/>
      <c r="H185" s="34"/>
      <c r="I185" s="40"/>
      <c r="J185" s="36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1:31" s="6" customFormat="1" ht="19.5" customHeight="1">
      <c r="A186" s="44"/>
      <c r="B186" s="29"/>
      <c r="C186" s="23"/>
      <c r="D186" s="13"/>
      <c r="E186" s="41"/>
      <c r="F186" s="37"/>
      <c r="G186" s="43"/>
      <c r="H186" s="34"/>
      <c r="I186" s="40"/>
      <c r="J186" s="36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1:31" s="26" customFormat="1" ht="19.5" customHeight="1">
      <c r="A187" s="30"/>
      <c r="B187" s="30"/>
      <c r="C187" s="2"/>
      <c r="D187" s="2"/>
      <c r="E187" s="73"/>
      <c r="F187" s="54"/>
      <c r="G187" s="55"/>
      <c r="H187" s="56"/>
      <c r="I187" s="57"/>
      <c r="J187" s="58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</row>
    <row r="188" spans="1:31" s="26" customFormat="1" ht="19.5" customHeight="1">
      <c r="A188" s="30"/>
      <c r="B188" s="30"/>
      <c r="C188" s="2"/>
      <c r="D188" s="2"/>
      <c r="E188" s="73"/>
      <c r="F188" s="54"/>
      <c r="G188" s="55"/>
      <c r="H188" s="56"/>
      <c r="I188" s="57"/>
      <c r="J188" s="58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</row>
    <row r="189" spans="1:31" s="26" customFormat="1" ht="19.5" customHeight="1">
      <c r="A189" s="30"/>
      <c r="B189" s="30"/>
      <c r="C189" s="2"/>
      <c r="D189" s="2"/>
      <c r="E189" s="73"/>
      <c r="F189" s="54"/>
      <c r="G189" s="55"/>
      <c r="H189" s="56"/>
      <c r="I189" s="57"/>
      <c r="J189" s="58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</row>
    <row r="190" spans="1:31" s="26" customFormat="1" ht="19.5" customHeight="1">
      <c r="A190" s="30"/>
      <c r="B190" s="30"/>
      <c r="C190" s="2"/>
      <c r="D190" s="2"/>
      <c r="E190" s="73"/>
      <c r="F190" s="54"/>
      <c r="G190" s="55"/>
      <c r="H190" s="56"/>
      <c r="I190" s="57"/>
      <c r="J190" s="58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</row>
    <row r="191" spans="1:31" s="26" customFormat="1" ht="19.5" customHeight="1">
      <c r="A191" s="30"/>
      <c r="B191" s="30"/>
      <c r="C191" s="2"/>
      <c r="D191" s="2"/>
      <c r="E191" s="73"/>
      <c r="F191" s="54"/>
      <c r="G191" s="55"/>
      <c r="H191" s="56"/>
      <c r="I191" s="57"/>
      <c r="J191" s="58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</row>
    <row r="192" spans="1:31" s="26" customFormat="1" ht="19.5" customHeight="1">
      <c r="A192" s="30"/>
      <c r="B192" s="30"/>
      <c r="C192" s="2"/>
      <c r="D192" s="2"/>
      <c r="E192" s="73"/>
      <c r="F192" s="54"/>
      <c r="G192" s="55"/>
      <c r="H192" s="56"/>
      <c r="I192" s="57"/>
      <c r="J192" s="58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</row>
    <row r="193" spans="1:31" s="26" customFormat="1" ht="19.5" customHeight="1">
      <c r="A193" s="30"/>
      <c r="B193" s="30"/>
      <c r="C193" s="2"/>
      <c r="D193" s="2"/>
      <c r="E193" s="73"/>
      <c r="F193" s="59"/>
      <c r="G193" s="55"/>
      <c r="H193" s="56"/>
      <c r="I193" s="57"/>
      <c r="J193" s="58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</row>
    <row r="194" spans="1:10" s="25" customFormat="1" ht="19.5" customHeight="1">
      <c r="A194" s="31"/>
      <c r="B194" s="31"/>
      <c r="C194" s="3"/>
      <c r="D194" s="3"/>
      <c r="E194" s="74"/>
      <c r="F194" s="60"/>
      <c r="G194" s="61"/>
      <c r="H194" s="58"/>
      <c r="I194" s="57"/>
      <c r="J194" s="56"/>
    </row>
    <row r="195" spans="1:31" s="25" customFormat="1" ht="19.5" customHeight="1">
      <c r="A195" s="31"/>
      <c r="B195" s="31"/>
      <c r="C195" s="3"/>
      <c r="D195" s="3"/>
      <c r="E195" s="74"/>
      <c r="F195" s="60"/>
      <c r="G195" s="61"/>
      <c r="H195" s="58"/>
      <c r="I195" s="62"/>
      <c r="J195" s="56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</row>
    <row r="196" spans="1:31" s="25" customFormat="1" ht="19.5" customHeight="1">
      <c r="A196" s="31"/>
      <c r="B196" s="31"/>
      <c r="C196" s="3"/>
      <c r="D196" s="3"/>
      <c r="E196" s="74"/>
      <c r="F196" s="60"/>
      <c r="G196" s="61"/>
      <c r="H196" s="58"/>
      <c r="I196" s="62"/>
      <c r="J196" s="56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</row>
    <row r="197" spans="1:31" s="25" customFormat="1" ht="19.5" customHeight="1">
      <c r="A197" s="31"/>
      <c r="B197" s="31"/>
      <c r="C197" s="3"/>
      <c r="D197" s="3"/>
      <c r="E197" s="74"/>
      <c r="F197" s="60"/>
      <c r="G197" s="61"/>
      <c r="H197" s="58"/>
      <c r="I197" s="62"/>
      <c r="J197" s="56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</row>
    <row r="198" spans="1:10" s="27" customFormat="1" ht="19.5" customHeight="1">
      <c r="A198" s="32"/>
      <c r="B198" s="32"/>
      <c r="C198" s="4"/>
      <c r="D198" s="4"/>
      <c r="E198" s="75"/>
      <c r="F198" s="63"/>
      <c r="G198" s="61"/>
      <c r="H198" s="58"/>
      <c r="I198" s="57"/>
      <c r="J198" s="58"/>
    </row>
    <row r="199" spans="1:10" s="27" customFormat="1" ht="19.5" customHeight="1">
      <c r="A199" s="32"/>
      <c r="B199" s="32"/>
      <c r="C199" s="4"/>
      <c r="D199" s="4"/>
      <c r="E199" s="75"/>
      <c r="F199" s="63"/>
      <c r="G199" s="61"/>
      <c r="H199" s="58"/>
      <c r="I199" s="57"/>
      <c r="J199" s="58"/>
    </row>
    <row r="200" spans="1:10" s="27" customFormat="1" ht="19.5" customHeight="1">
      <c r="A200" s="32"/>
      <c r="B200" s="32"/>
      <c r="C200" s="4"/>
      <c r="D200" s="4"/>
      <c r="E200" s="75"/>
      <c r="F200" s="63"/>
      <c r="G200" s="61"/>
      <c r="H200" s="58"/>
      <c r="I200" s="57"/>
      <c r="J200" s="58"/>
    </row>
    <row r="201" spans="1:10" s="27" customFormat="1" ht="19.5" customHeight="1">
      <c r="A201" s="32"/>
      <c r="B201" s="32"/>
      <c r="C201" s="4"/>
      <c r="D201" s="4"/>
      <c r="E201" s="75"/>
      <c r="F201" s="63"/>
      <c r="G201" s="64"/>
      <c r="H201" s="65"/>
      <c r="I201" s="57"/>
      <c r="J201" s="65"/>
    </row>
  </sheetData>
  <sheetProtection/>
  <mergeCells count="37">
    <mergeCell ref="D171:E171"/>
    <mergeCell ref="A9:B9"/>
    <mergeCell ref="D72:E72"/>
    <mergeCell ref="D57:E57"/>
    <mergeCell ref="D79:E79"/>
    <mergeCell ref="D52:E52"/>
    <mergeCell ref="D14:E14"/>
    <mergeCell ref="D56:E56"/>
    <mergeCell ref="D58:E58"/>
    <mergeCell ref="D15:E15"/>
    <mergeCell ref="D74:E74"/>
    <mergeCell ref="D77:E77"/>
    <mergeCell ref="D144:E144"/>
    <mergeCell ref="D90:E90"/>
    <mergeCell ref="D84:E84"/>
    <mergeCell ref="D125:E125"/>
    <mergeCell ref="D87:E87"/>
    <mergeCell ref="D160:E160"/>
    <mergeCell ref="A182:E182"/>
    <mergeCell ref="D78:E78"/>
    <mergeCell ref="G1:J1"/>
    <mergeCell ref="G2:J2"/>
    <mergeCell ref="G3:J3"/>
    <mergeCell ref="G4:J4"/>
    <mergeCell ref="D148:E148"/>
    <mergeCell ref="D13:E13"/>
    <mergeCell ref="D73:E73"/>
    <mergeCell ref="D177:E177"/>
    <mergeCell ref="D175:E175"/>
    <mergeCell ref="D176:E176"/>
    <mergeCell ref="G5:J5"/>
    <mergeCell ref="G182:J182"/>
    <mergeCell ref="A7:J7"/>
    <mergeCell ref="A8:B8"/>
    <mergeCell ref="D134:E134"/>
    <mergeCell ref="D140:E140"/>
    <mergeCell ref="D167:E167"/>
  </mergeCells>
  <printOptions horizontalCentered="1"/>
  <pageMargins left="0.7874015748031497" right="0.7874015748031497" top="1.1811023622047245" bottom="0.3937007874015748" header="0.15748031496062992" footer="0.1968503937007874"/>
  <pageSetup fitToHeight="90" fitToWidth="1" horizontalDpi="600" verticalDpi="600" orientation="landscape" paperSize="9" scale="55" r:id="rId1"/>
  <headerFooter differentFirst="1">
    <oddHeader>&amp;C&amp;P&amp;RПродовження додатка 5</oddHeader>
  </headerFooter>
  <rowBreaks count="2" manualBreakCount="2">
    <brk id="139" max="9" man="1"/>
    <brk id="1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2020-12-22T12:50:57Z</cp:lastPrinted>
  <dcterms:created xsi:type="dcterms:W3CDTF">2014-01-17T10:52:16Z</dcterms:created>
  <dcterms:modified xsi:type="dcterms:W3CDTF">2021-01-19T06:55:31Z</dcterms:modified>
  <cp:category/>
  <cp:version/>
  <cp:contentType/>
  <cp:contentStatus/>
</cp:coreProperties>
</file>