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5085" windowHeight="8100" activeTab="0"/>
  </bookViews>
  <sheets>
    <sheet name="06.2021" sheetId="1" r:id="rId1"/>
  </sheets>
  <definedNames>
    <definedName name="_xlnm.Print_Area" localSheetId="0">'06.2021'!$A$1:$M$111</definedName>
  </definedNames>
  <calcPr fullCalcOnLoad="1"/>
</workbook>
</file>

<file path=xl/sharedStrings.xml><?xml version="1.0" encoding="utf-8"?>
<sst xmlns="http://schemas.openxmlformats.org/spreadsheetml/2006/main" count="115" uniqueCount="96">
  <si>
    <t>(грн)</t>
  </si>
  <si>
    <t>Показник</t>
  </si>
  <si>
    <t>у тому числі: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</si>
  <si>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</si>
  <si>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</si>
  <si>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</si>
  <si>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</si>
  <si>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</si>
  <si>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</si>
  <si>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</si>
  <si>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Субвенція з місцевого бюджету на здійснення переданих видатків у сфері охорони здоров'я за рахунок коштів медичної субвенції </t>
  </si>
  <si>
    <t>Інші субвенції з місцевого бюджету</t>
  </si>
  <si>
    <t>Податок та збір на доходи фізичних осіб</t>
  </si>
  <si>
    <t>Податок на прибуток підприємств  та фінансових установ комунальної власності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</si>
  <si>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</si>
  <si>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</si>
  <si>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</t>
  </si>
  <si>
    <t xml:space="preserve">Плата за землю </t>
  </si>
  <si>
    <t>Транспортний податок</t>
  </si>
  <si>
    <t>Туристичний збір</t>
  </si>
  <si>
    <t>Єдиний податок</t>
  </si>
  <si>
    <t>Екологічний податок</t>
  </si>
  <si>
    <t>Частина чистого прибутку (доходу) комунальних унітарних підприємств та їх об’єднань, що вилучається до відповідного місцевого бюджету</t>
  </si>
  <si>
    <t>Інші надходження</t>
  </si>
  <si>
    <t xml:space="preserve">Адміністративні штрафи та інші санкції 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</si>
  <si>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</si>
  <si>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</si>
  <si>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</si>
  <si>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</si>
  <si>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</si>
  <si>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</si>
  <si>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</si>
  <si>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</si>
  <si>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</si>
  <si>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</si>
  <si>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</si>
  <si>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</si>
  <si>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Кошти від відчуження майна, що належить Автономній Республіці Крим та майна, що  перебуває в комунальній власності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</si>
  <si>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</si>
  <si>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  з них:</t>
  </si>
  <si>
    <t>з них: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</si>
  <si>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</si>
  <si>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коштів від Державного фонду дорогоцінних металів і дорогоцінного каміння</t>
  </si>
  <si>
    <t>Загальний фонд</t>
  </si>
  <si>
    <t>Спеціальний фонд</t>
  </si>
  <si>
    <t>Разом</t>
  </si>
  <si>
    <t>Податкові надходження, усього</t>
  </si>
  <si>
    <t>Рентна плата та плата за викоритання інших природних ресурсів</t>
  </si>
  <si>
    <t>РАЗОМ ДОХОДІВ</t>
  </si>
  <si>
    <t>Неподаткові надходження, усього</t>
  </si>
  <si>
    <t>Інші доходи, усього</t>
  </si>
  <si>
    <t>Міжбюджетні трансферти, усього</t>
  </si>
  <si>
    <t>Усього доходів (без урахування міжбюджетних трансфертів)</t>
  </si>
  <si>
    <t>3 - індикативні прогнозні показники міського бюджету на 2022-2023 роки.</t>
  </si>
  <si>
    <r>
      <t>Акцизний податок з реалізації суб</t>
    </r>
    <r>
      <rPr>
        <sz val="12"/>
        <rFont val="Arial Cyr"/>
        <family val="0"/>
      </rPr>
      <t>’</t>
    </r>
    <r>
      <rPr>
        <sz val="12"/>
        <rFont val="Times New Roman"/>
        <family val="1"/>
      </rPr>
      <t xml:space="preserve">єктами господарювання роздрібної торгівлі підакцизних товарів </t>
    </r>
  </si>
  <si>
    <r>
      <t>2022 рік</t>
    </r>
    <r>
      <rPr>
        <b/>
        <sz val="14"/>
        <rFont val="Arial Cyr"/>
        <family val="0"/>
      </rPr>
      <t>³</t>
    </r>
  </si>
  <si>
    <r>
      <t>2023 рік</t>
    </r>
    <r>
      <rPr>
        <b/>
        <sz val="14"/>
        <rFont val="Arial Cyr"/>
        <family val="0"/>
      </rPr>
      <t>³</t>
    </r>
  </si>
  <si>
    <t>інклюзивно-ресурсні центри</t>
  </si>
  <si>
    <t>приватні школи</t>
  </si>
  <si>
    <t>видатки споживання</t>
  </si>
  <si>
    <t>видатки розвитку</t>
  </si>
  <si>
    <t>придбання обладнання для оснащення ресурсних кімнат (видатки розвитку)</t>
  </si>
  <si>
    <t>закупівля засобів навчання та обладнання для навчальних кабінетів початкової школи ( видатки розвитку)</t>
  </si>
  <si>
    <t>закупівля обладнання, інвентарю для фізкультурно-спортивних приміщень, засобів навчання, у тому числі навчально-методичної та навчальної літератури, зошитів з друкованою основою  для закладів загальної середньої освіти, що беруть участь у експерименті з реалізації Державного стандарту початкової освіти (видатки розвитку)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</si>
  <si>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</si>
  <si>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цільові видатки на лікування хворих на цукровий та нецукровий діабет</t>
  </si>
  <si>
    <t>Субвенція з місцевого бюджету на здійснення доплат медичним  та іншим працівникам закладів охорони здоров'я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</si>
  <si>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</si>
  <si>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 підготовку і проведення місцевих  виборів</t>
  </si>
  <si>
    <t>на виготовлення органами ведення Державного реєстру виборців списків виборців та іменних запрошень для підготовки і проведення місцевих виборів</t>
  </si>
  <si>
    <t xml:space="preserve"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</t>
  </si>
  <si>
    <t>у тому числі на:</t>
  </si>
  <si>
    <t xml:space="preserve"> пільгове медичне обслуговування осіб, які постраждали внаслідок Чорнобильської катастрофи</t>
  </si>
  <si>
    <t>заохочення та страхування працівників галузі "Охорона здоров'я"</t>
  </si>
  <si>
    <t>Субвенція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</si>
  <si>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</si>
  <si>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лікування хворих на цукровий діабет інсуліном та нецукровий діабет десмопресином</t>
  </si>
  <si>
    <t>на підтримку окремих закладів охорони здоров'я, які надають вторинну (спеціалізовану) медичну допомогу за програмою державних гарантій медичного обслуговування населення</t>
  </si>
  <si>
    <t>Субвенція з місцевого бюджету на забезпечення  подачею кисню  ліжкового фонду закладів  охорони здоров'я, які надають стаціонарну медичну допомогу  пацієнтам з гострою респіраторною  хворобою COVID-19, спричиненою коронавірусом  SARS-CoV-2,  за рахунок відповідної субвенції з державного бюджету</t>
  </si>
  <si>
    <t>на видатки розвитку</t>
  </si>
  <si>
    <t>виконання доручень виборців депутатами обласної ради</t>
  </si>
  <si>
    <t>Доходи міського бюджету на 2020-2023 роки</t>
  </si>
  <si>
    <t>Збір за провадження деяких видів підприємницької діяльності, що справлявся до 1 січня 2015 року</t>
  </si>
  <si>
    <r>
      <t>2020 рік</t>
    </r>
    <r>
      <rPr>
        <b/>
        <sz val="14"/>
        <rFont val="Arial Cyr"/>
        <family val="0"/>
      </rPr>
      <t>¹</t>
    </r>
  </si>
  <si>
    <t>Надходження коштів з рахунків виборчих фондів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</si>
  <si>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</si>
  <si>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на ремонт та придбання обладнання для їдалень (харчоблоків) закладів середньої освіти (видатки розвитку)</t>
  </si>
  <si>
    <t>закупівля засобів захисту учасників освітнього процесу в закладах загальної середньої освіти під час карантину</t>
  </si>
  <si>
    <r>
      <t>2021 рік</t>
    </r>
    <r>
      <rPr>
        <b/>
        <sz val="14"/>
        <rFont val="Arial Cyr"/>
        <family val="0"/>
      </rPr>
      <t>²</t>
    </r>
  </si>
  <si>
    <t>1 - показники, визначені в рішенні КМР від 18.12.2020 №31-03/VIІI "Про внесення змін до рішення міської ради від 24.12.2019 №1689-39/VII "Про бюджет міста Кам'янське на 2020 рік" (зі змінами)" та враховуючи розпорядженні Кам'янського міського голови від 24.12.2020 №444-р "Про внесення змін до розподілу бюджетних призначень бюджету міста Кам'янське на 2020 рік"</t>
  </si>
  <si>
    <t xml:space="preserve">2 - показники, визначені в проєкті рішення КМР  "Про внесення змін до рішення міської ради від 18.12.2020 №32-03/VIІI "Про бюджет Кам'янської міської територіальної громади на 2021 рік" зі змінами";   </t>
  </si>
  <si>
    <t xml:space="preserve">               до Прогнозу</t>
  </si>
  <si>
    <t xml:space="preserve">               (пункт 3.3)</t>
  </si>
  <si>
    <t xml:space="preserve">               Додаток 2</t>
  </si>
  <si>
    <t>Секретар міської ради</t>
  </si>
  <si>
    <t>Наталія КТІТАРОВА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</si>
</sst>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#,##0.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\ _₽"/>
  </numFmts>
  <fonts count="6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i/>
      <sz val="12"/>
      <name val="Times New Roman"/>
      <family val="1"/>
    </font>
    <font>
      <b/>
      <sz val="10"/>
      <name val="Arial Cyr"/>
      <family val="0"/>
    </font>
    <font>
      <b/>
      <sz val="18"/>
      <name val="Times New Roman"/>
      <family val="1"/>
    </font>
    <font>
      <i/>
      <sz val="12"/>
      <name val="Arial Cyr"/>
      <family val="0"/>
    </font>
    <font>
      <b/>
      <i/>
      <sz val="12"/>
      <name val="Times New Roman"/>
      <family val="1"/>
    </font>
    <font>
      <sz val="2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Arial Cyr"/>
      <family val="0"/>
    </font>
    <font>
      <b/>
      <sz val="18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Arial Cyr"/>
      <family val="0"/>
    </font>
    <font>
      <b/>
      <sz val="18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Border="1" applyAlignment="1" applyProtection="1">
      <alignment horizontal="justify" vertical="center" wrapText="1"/>
      <protection locked="0"/>
    </xf>
    <xf numFmtId="3" fontId="55" fillId="33" borderId="0" xfId="0" applyNumberFormat="1" applyFont="1" applyFill="1" applyBorder="1" applyAlignment="1">
      <alignment horizontal="center" vertical="center"/>
    </xf>
    <xf numFmtId="3" fontId="55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34" borderId="10" xfId="0" applyFont="1" applyFill="1" applyBorder="1" applyAlignment="1">
      <alignment vertical="center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34" borderId="10" xfId="0" applyFont="1" applyFill="1" applyBorder="1" applyAlignment="1" applyProtection="1">
      <alignment horizontal="justify" vertical="center" wrapText="1"/>
      <protection locked="0"/>
    </xf>
    <xf numFmtId="0" fontId="59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/>
    </xf>
    <xf numFmtId="4" fontId="7" fillId="35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5" fillId="34" borderId="10" xfId="0" applyNumberFormat="1" applyFont="1" applyFill="1" applyBorder="1" applyAlignment="1">
      <alignment horizontal="center" vertical="center"/>
    </xf>
    <xf numFmtId="4" fontId="55" fillId="33" borderId="10" xfId="0" applyNumberFormat="1" applyFont="1" applyFill="1" applyBorder="1" applyAlignment="1">
      <alignment horizontal="center" vertical="center"/>
    </xf>
    <xf numFmtId="4" fontId="60" fillId="0" borderId="10" xfId="0" applyNumberFormat="1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/>
    </xf>
    <xf numFmtId="0" fontId="3" fillId="35" borderId="10" xfId="0" applyFont="1" applyFill="1" applyBorder="1" applyAlignment="1" applyProtection="1">
      <alignment horizontal="justify" vertical="center" wrapText="1"/>
      <protection locked="0"/>
    </xf>
    <xf numFmtId="4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 applyProtection="1">
      <alignment horizontal="justify" vertical="center" wrapText="1"/>
      <protection locked="0"/>
    </xf>
    <xf numFmtId="0" fontId="7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 applyProtection="1">
      <alignment horizontal="left" vertical="center" wrapText="1"/>
      <protection locked="0"/>
    </xf>
    <xf numFmtId="4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11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11" fillId="35" borderId="10" xfId="0" applyNumberFormat="1" applyFont="1" applyFill="1" applyBorder="1" applyAlignment="1" applyProtection="1">
      <alignment horizontal="center" vertical="center" wrapText="1"/>
      <protection/>
    </xf>
    <xf numFmtId="4" fontId="7" fillId="35" borderId="10" xfId="0" applyNumberFormat="1" applyFont="1" applyFill="1" applyBorder="1" applyAlignment="1" applyProtection="1">
      <alignment horizontal="center" vertical="center" wrapText="1"/>
      <protection/>
    </xf>
    <xf numFmtId="4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5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0"/>
  <sheetViews>
    <sheetView tabSelected="1" view="pageBreakPreview" zoomScale="81" zoomScaleSheetLayoutView="81" zoomScalePageLayoutView="0" workbookViewId="0" topLeftCell="A1">
      <pane xSplit="1" ySplit="12" topLeftCell="G108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J118" sqref="J118"/>
    </sheetView>
  </sheetViews>
  <sheetFormatPr defaultColWidth="9.00390625" defaultRowHeight="12.75"/>
  <cols>
    <col min="1" max="1" width="67.125" style="0" customWidth="1"/>
    <col min="2" max="2" width="24.625" style="0" customWidth="1"/>
    <col min="3" max="3" width="25.375" style="0" customWidth="1"/>
    <col min="4" max="4" width="23.375" style="0" customWidth="1"/>
    <col min="5" max="5" width="23.625" style="0" customWidth="1"/>
    <col min="6" max="6" width="22.25390625" style="0" customWidth="1"/>
    <col min="7" max="7" width="23.00390625" style="0" customWidth="1"/>
    <col min="8" max="8" width="24.125" style="0" customWidth="1"/>
    <col min="9" max="9" width="23.75390625" style="0" customWidth="1"/>
    <col min="10" max="10" width="20.75390625" style="0" customWidth="1"/>
    <col min="11" max="11" width="21.625" style="0" customWidth="1"/>
    <col min="12" max="12" width="21.00390625" style="0" customWidth="1"/>
    <col min="13" max="13" width="17.125" style="0" customWidth="1"/>
  </cols>
  <sheetData>
    <row r="1" spans="1:13" ht="15.75">
      <c r="A1" s="1"/>
      <c r="B1" s="1"/>
      <c r="C1" s="1"/>
      <c r="D1" s="1"/>
      <c r="E1" s="1"/>
      <c r="F1" s="1"/>
      <c r="G1" s="1"/>
      <c r="H1" s="1"/>
      <c r="I1" s="1"/>
      <c r="J1" s="1"/>
      <c r="K1" s="19"/>
      <c r="L1" s="19"/>
      <c r="M1" s="19"/>
    </row>
    <row r="2" spans="1:13" ht="26.25">
      <c r="A2" s="1"/>
      <c r="B2" s="1"/>
      <c r="C2" s="1"/>
      <c r="D2" s="1"/>
      <c r="E2" s="1"/>
      <c r="F2" s="1"/>
      <c r="G2" s="1"/>
      <c r="H2" s="1"/>
      <c r="I2" s="1"/>
      <c r="J2" s="1"/>
      <c r="K2" s="19"/>
      <c r="L2" s="64" t="s">
        <v>93</v>
      </c>
      <c r="M2" s="64"/>
    </row>
    <row r="3" spans="1:13" ht="26.25">
      <c r="A3" s="1"/>
      <c r="B3" s="1"/>
      <c r="C3" s="1"/>
      <c r="D3" s="1"/>
      <c r="E3" s="1"/>
      <c r="F3" s="1"/>
      <c r="G3" s="1"/>
      <c r="H3" s="1"/>
      <c r="I3" s="1"/>
      <c r="J3" s="1"/>
      <c r="K3" s="19"/>
      <c r="L3" s="64" t="s">
        <v>91</v>
      </c>
      <c r="M3" s="64"/>
    </row>
    <row r="4" spans="1:13" ht="26.25">
      <c r="A4" s="1"/>
      <c r="B4" s="1"/>
      <c r="C4" s="1"/>
      <c r="D4" s="1"/>
      <c r="E4" s="1"/>
      <c r="F4" s="1"/>
      <c r="G4" s="1"/>
      <c r="H4" s="1"/>
      <c r="I4" s="1"/>
      <c r="J4" s="1"/>
      <c r="K4" s="19"/>
      <c r="L4" s="64" t="s">
        <v>92</v>
      </c>
      <c r="M4" s="64"/>
    </row>
    <row r="5" spans="1:13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67"/>
      <c r="L5" s="67"/>
      <c r="M5" s="67"/>
    </row>
    <row r="6" spans="1:13" ht="15.75">
      <c r="A6" s="1"/>
      <c r="B6" s="1"/>
      <c r="C6" s="1"/>
      <c r="D6" s="1"/>
      <c r="E6" s="1"/>
      <c r="F6" s="1"/>
      <c r="G6" s="1"/>
      <c r="H6" s="2"/>
      <c r="I6" s="2"/>
      <c r="J6" s="2"/>
      <c r="K6" s="19"/>
      <c r="L6" s="20"/>
      <c r="M6" s="8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8"/>
      <c r="L7" s="20"/>
      <c r="M7" s="20"/>
    </row>
    <row r="8" spans="1:13" ht="22.5">
      <c r="A8" s="66" t="s">
        <v>81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3" ht="22.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L10" s="1"/>
      <c r="M10" s="21" t="s">
        <v>0</v>
      </c>
    </row>
    <row r="11" spans="1:13" ht="27.75" customHeight="1">
      <c r="A11" s="68" t="s">
        <v>1</v>
      </c>
      <c r="B11" s="68" t="s">
        <v>83</v>
      </c>
      <c r="C11" s="68"/>
      <c r="D11" s="68"/>
      <c r="E11" s="68" t="s">
        <v>88</v>
      </c>
      <c r="F11" s="68"/>
      <c r="G11" s="68"/>
      <c r="H11" s="68" t="s">
        <v>55</v>
      </c>
      <c r="I11" s="68"/>
      <c r="J11" s="68"/>
      <c r="K11" s="68" t="s">
        <v>56</v>
      </c>
      <c r="L11" s="68"/>
      <c r="M11" s="68"/>
    </row>
    <row r="12" spans="1:13" ht="45" customHeight="1">
      <c r="A12" s="68"/>
      <c r="B12" s="13" t="s">
        <v>45</v>
      </c>
      <c r="C12" s="14" t="s">
        <v>43</v>
      </c>
      <c r="D12" s="14" t="s">
        <v>44</v>
      </c>
      <c r="E12" s="13" t="s">
        <v>45</v>
      </c>
      <c r="F12" s="14" t="s">
        <v>43</v>
      </c>
      <c r="G12" s="14" t="s">
        <v>44</v>
      </c>
      <c r="H12" s="13" t="s">
        <v>45</v>
      </c>
      <c r="I12" s="14" t="s">
        <v>43</v>
      </c>
      <c r="J12" s="14" t="s">
        <v>44</v>
      </c>
      <c r="K12" s="13" t="s">
        <v>45</v>
      </c>
      <c r="L12" s="14" t="s">
        <v>43</v>
      </c>
      <c r="M12" s="14" t="s">
        <v>44</v>
      </c>
    </row>
    <row r="13" spans="1:13" ht="28.5" customHeight="1">
      <c r="A13" s="9" t="s">
        <v>46</v>
      </c>
      <c r="B13" s="26">
        <f>C13+D13</f>
        <v>1693395415</v>
      </c>
      <c r="C13" s="27">
        <f>C15+C16+C17+C18+C19+C20+C21+C22+C23+C24+C26+C27+C25</f>
        <v>1684245415</v>
      </c>
      <c r="D13" s="27">
        <f>D15+D16+D17+D18+D19+D20+D21+D22+D23+D24+D26+D27</f>
        <v>9150000</v>
      </c>
      <c r="E13" s="26">
        <f>F13+G13</f>
        <v>1822681300</v>
      </c>
      <c r="F13" s="27">
        <f>F15+F16+F17+F18+F19+F20+F21+F22+F23+F24+F25+F26+F27</f>
        <v>1814281300</v>
      </c>
      <c r="G13" s="27">
        <f>G27</f>
        <v>8400000</v>
      </c>
      <c r="H13" s="26">
        <f>I13+J13</f>
        <v>1912690300</v>
      </c>
      <c r="I13" s="27">
        <f>I15+I16+I17+I18+I19+I20+I21+I22+I23+I24+I25+I26+I27</f>
        <v>1904290300</v>
      </c>
      <c r="J13" s="27">
        <f>J27</f>
        <v>8400000</v>
      </c>
      <c r="K13" s="26">
        <f>L13+M13</f>
        <v>1994276300</v>
      </c>
      <c r="L13" s="27">
        <f>L15+L16+L17+L18+L19+L20+L21+L22+L23+L24+L25+L26+L27</f>
        <v>1985876300</v>
      </c>
      <c r="M13" s="27">
        <f>M27</f>
        <v>8400000</v>
      </c>
    </row>
    <row r="14" spans="1:13" ht="15.75">
      <c r="A14" s="12" t="s">
        <v>40</v>
      </c>
      <c r="B14" s="28"/>
      <c r="C14" s="29"/>
      <c r="D14" s="29"/>
      <c r="E14" s="30"/>
      <c r="F14" s="29"/>
      <c r="G14" s="29"/>
      <c r="H14" s="30"/>
      <c r="I14" s="29"/>
      <c r="J14" s="29"/>
      <c r="K14" s="30"/>
      <c r="L14" s="29"/>
      <c r="M14" s="29"/>
    </row>
    <row r="15" spans="1:13" ht="24.75" customHeight="1">
      <c r="A15" s="10" t="s">
        <v>12</v>
      </c>
      <c r="B15" s="28">
        <f aca="true" t="shared" si="0" ref="B15:B54">C15+D15</f>
        <v>860000000</v>
      </c>
      <c r="C15" s="31">
        <v>860000000</v>
      </c>
      <c r="D15" s="29"/>
      <c r="E15" s="28">
        <f aca="true" t="shared" si="1" ref="E15:E93">F15+G15</f>
        <v>914000000</v>
      </c>
      <c r="F15" s="32">
        <v>914000000</v>
      </c>
      <c r="G15" s="29"/>
      <c r="H15" s="28">
        <f aca="true" t="shared" si="2" ref="H15:H47">I15+J15</f>
        <v>969100000</v>
      </c>
      <c r="I15" s="32">
        <v>969100000</v>
      </c>
      <c r="J15" s="32"/>
      <c r="K15" s="28">
        <f aca="true" t="shared" si="3" ref="K15:K54">L15+M15</f>
        <v>1018500000</v>
      </c>
      <c r="L15" s="32">
        <v>1018500000</v>
      </c>
      <c r="M15" s="32"/>
    </row>
    <row r="16" spans="1:13" ht="45" customHeight="1">
      <c r="A16" s="11" t="s">
        <v>13</v>
      </c>
      <c r="B16" s="28">
        <f t="shared" si="0"/>
        <v>128000</v>
      </c>
      <c r="C16" s="31">
        <v>128000</v>
      </c>
      <c r="D16" s="29"/>
      <c r="E16" s="28">
        <f t="shared" si="1"/>
        <v>280000</v>
      </c>
      <c r="F16" s="32">
        <v>280000</v>
      </c>
      <c r="G16" s="29"/>
      <c r="H16" s="28">
        <f t="shared" si="2"/>
        <v>284000</v>
      </c>
      <c r="I16" s="32">
        <v>284000</v>
      </c>
      <c r="J16" s="32"/>
      <c r="K16" s="28">
        <f t="shared" si="3"/>
        <v>280000</v>
      </c>
      <c r="L16" s="32">
        <v>280000</v>
      </c>
      <c r="M16" s="32"/>
    </row>
    <row r="17" spans="1:13" ht="32.25" customHeight="1">
      <c r="A17" s="11" t="s">
        <v>47</v>
      </c>
      <c r="B17" s="28">
        <f t="shared" si="0"/>
        <v>1152</v>
      </c>
      <c r="C17" s="31">
        <v>1152</v>
      </c>
      <c r="D17" s="29"/>
      <c r="E17" s="28">
        <f t="shared" si="1"/>
        <v>1300</v>
      </c>
      <c r="F17" s="32">
        <v>1300</v>
      </c>
      <c r="G17" s="29"/>
      <c r="H17" s="28">
        <f t="shared" si="2"/>
        <v>1300</v>
      </c>
      <c r="I17" s="32">
        <v>1300</v>
      </c>
      <c r="J17" s="32"/>
      <c r="K17" s="28">
        <f t="shared" si="3"/>
        <v>1300</v>
      </c>
      <c r="L17" s="32">
        <v>1300</v>
      </c>
      <c r="M17" s="32"/>
    </row>
    <row r="18" spans="1:13" ht="42" customHeight="1">
      <c r="A18" s="10" t="s">
        <v>14</v>
      </c>
      <c r="B18" s="28">
        <f t="shared" si="0"/>
        <v>8314393</v>
      </c>
      <c r="C18" s="31">
        <v>8314393</v>
      </c>
      <c r="D18" s="29"/>
      <c r="E18" s="28">
        <f t="shared" si="1"/>
        <v>9190000</v>
      </c>
      <c r="F18" s="32">
        <v>9190000</v>
      </c>
      <c r="G18" s="29"/>
      <c r="H18" s="28">
        <f t="shared" si="2"/>
        <v>9759800</v>
      </c>
      <c r="I18" s="32">
        <v>9759800</v>
      </c>
      <c r="J18" s="32"/>
      <c r="K18" s="28">
        <f t="shared" si="3"/>
        <v>10277000</v>
      </c>
      <c r="L18" s="32">
        <v>10277000</v>
      </c>
      <c r="M18" s="32"/>
    </row>
    <row r="19" spans="1:13" ht="45" customHeight="1">
      <c r="A19" s="10" t="s">
        <v>15</v>
      </c>
      <c r="B19" s="28">
        <f t="shared" si="0"/>
        <v>29583480</v>
      </c>
      <c r="C19" s="31">
        <v>29583480</v>
      </c>
      <c r="D19" s="29"/>
      <c r="E19" s="28">
        <f t="shared" si="1"/>
        <v>32140000</v>
      </c>
      <c r="F19" s="32">
        <v>32140000</v>
      </c>
      <c r="G19" s="29"/>
      <c r="H19" s="28">
        <f t="shared" si="2"/>
        <v>34130200</v>
      </c>
      <c r="I19" s="32">
        <v>34130200</v>
      </c>
      <c r="J19" s="32"/>
      <c r="K19" s="28">
        <f t="shared" si="3"/>
        <v>35933000</v>
      </c>
      <c r="L19" s="32">
        <v>35933000</v>
      </c>
      <c r="M19" s="32"/>
    </row>
    <row r="20" spans="1:13" ht="40.5" customHeight="1">
      <c r="A20" s="10" t="s">
        <v>54</v>
      </c>
      <c r="B20" s="28">
        <f t="shared" si="0"/>
        <v>41320000</v>
      </c>
      <c r="C20" s="31">
        <v>41320000</v>
      </c>
      <c r="D20" s="29"/>
      <c r="E20" s="28">
        <f t="shared" si="1"/>
        <v>47000000</v>
      </c>
      <c r="F20" s="32">
        <v>47000000</v>
      </c>
      <c r="G20" s="29"/>
      <c r="H20" s="28">
        <f t="shared" si="2"/>
        <v>49920000</v>
      </c>
      <c r="I20" s="32">
        <v>49920000</v>
      </c>
      <c r="J20" s="32"/>
      <c r="K20" s="28">
        <f t="shared" si="3"/>
        <v>52560000</v>
      </c>
      <c r="L20" s="32">
        <v>52560000</v>
      </c>
      <c r="M20" s="32"/>
    </row>
    <row r="21" spans="1:13" ht="30" customHeight="1">
      <c r="A21" s="12" t="s">
        <v>16</v>
      </c>
      <c r="B21" s="28">
        <f t="shared" si="0"/>
        <v>19165000</v>
      </c>
      <c r="C21" s="31">
        <v>19165000</v>
      </c>
      <c r="D21" s="29"/>
      <c r="E21" s="28">
        <f t="shared" si="1"/>
        <v>24000000</v>
      </c>
      <c r="F21" s="32">
        <f>300000+2800000+4600000+16300000</f>
        <v>24000000</v>
      </c>
      <c r="G21" s="29"/>
      <c r="H21" s="28">
        <f t="shared" si="2"/>
        <v>27940000</v>
      </c>
      <c r="I21" s="32">
        <v>27940000</v>
      </c>
      <c r="J21" s="32"/>
      <c r="K21" s="28">
        <f t="shared" si="3"/>
        <v>30350000</v>
      </c>
      <c r="L21" s="32">
        <v>30350000</v>
      </c>
      <c r="M21" s="32"/>
    </row>
    <row r="22" spans="1:13" ht="31.5" customHeight="1">
      <c r="A22" s="12" t="s">
        <v>17</v>
      </c>
      <c r="B22" s="28">
        <f t="shared" si="0"/>
        <v>597112000</v>
      </c>
      <c r="C22" s="31">
        <v>597112000</v>
      </c>
      <c r="D22" s="29"/>
      <c r="E22" s="28">
        <f t="shared" si="1"/>
        <v>640700000</v>
      </c>
      <c r="F22" s="32">
        <f>93100000+527200000+2550000+17850000</f>
        <v>640700000</v>
      </c>
      <c r="G22" s="29"/>
      <c r="H22" s="28">
        <f t="shared" si="2"/>
        <v>645700000</v>
      </c>
      <c r="I22" s="32">
        <v>645700000</v>
      </c>
      <c r="J22" s="32"/>
      <c r="K22" s="28">
        <f t="shared" si="3"/>
        <v>650700000</v>
      </c>
      <c r="L22" s="32">
        <v>650700000</v>
      </c>
      <c r="M22" s="32"/>
    </row>
    <row r="23" spans="1:13" ht="27.75" customHeight="1">
      <c r="A23" s="12" t="s">
        <v>18</v>
      </c>
      <c r="B23" s="28">
        <f t="shared" si="0"/>
        <v>375000</v>
      </c>
      <c r="C23" s="31">
        <v>375000</v>
      </c>
      <c r="D23" s="29"/>
      <c r="E23" s="28">
        <f t="shared" si="1"/>
        <v>425000</v>
      </c>
      <c r="F23" s="32">
        <f>200000+225000</f>
        <v>425000</v>
      </c>
      <c r="G23" s="29"/>
      <c r="H23" s="28">
        <f t="shared" si="2"/>
        <v>475000</v>
      </c>
      <c r="I23" s="32">
        <v>475000</v>
      </c>
      <c r="J23" s="32"/>
      <c r="K23" s="28">
        <f t="shared" si="3"/>
        <v>525000</v>
      </c>
      <c r="L23" s="32">
        <v>525000</v>
      </c>
      <c r="M23" s="32"/>
    </row>
    <row r="24" spans="1:13" ht="24.75" customHeight="1">
      <c r="A24" s="12" t="s">
        <v>19</v>
      </c>
      <c r="B24" s="28">
        <f t="shared" si="0"/>
        <v>96000</v>
      </c>
      <c r="C24" s="31">
        <v>96000</v>
      </c>
      <c r="D24" s="29"/>
      <c r="E24" s="28">
        <f t="shared" si="1"/>
        <v>125000</v>
      </c>
      <c r="F24" s="32">
        <v>125000</v>
      </c>
      <c r="G24" s="29"/>
      <c r="H24" s="28">
        <f t="shared" si="2"/>
        <v>140000</v>
      </c>
      <c r="I24" s="32">
        <v>140000</v>
      </c>
      <c r="J24" s="32"/>
      <c r="K24" s="28">
        <f t="shared" si="3"/>
        <v>150000</v>
      </c>
      <c r="L24" s="32">
        <v>150000</v>
      </c>
      <c r="M24" s="32"/>
    </row>
    <row r="25" spans="1:13" ht="39.75" customHeight="1">
      <c r="A25" s="18" t="s">
        <v>82</v>
      </c>
      <c r="B25" s="28">
        <f t="shared" si="0"/>
        <v>390</v>
      </c>
      <c r="C25" s="31">
        <v>390</v>
      </c>
      <c r="D25" s="29"/>
      <c r="E25" s="28">
        <f t="shared" si="1"/>
        <v>0</v>
      </c>
      <c r="F25" s="32">
        <v>0</v>
      </c>
      <c r="G25" s="29"/>
      <c r="H25" s="28">
        <f t="shared" si="2"/>
        <v>0</v>
      </c>
      <c r="I25" s="32">
        <v>0</v>
      </c>
      <c r="J25" s="32"/>
      <c r="K25" s="28">
        <f t="shared" si="3"/>
        <v>0</v>
      </c>
      <c r="L25" s="32">
        <v>0</v>
      </c>
      <c r="M25" s="32"/>
    </row>
    <row r="26" spans="1:13" ht="27" customHeight="1">
      <c r="A26" s="12" t="s">
        <v>20</v>
      </c>
      <c r="B26" s="28">
        <f t="shared" si="0"/>
        <v>128150000</v>
      </c>
      <c r="C26" s="31">
        <v>128150000</v>
      </c>
      <c r="D26" s="29"/>
      <c r="E26" s="28">
        <f t="shared" si="1"/>
        <v>146420000</v>
      </c>
      <c r="F26" s="32">
        <v>146420000</v>
      </c>
      <c r="G26" s="29"/>
      <c r="H26" s="28">
        <f t="shared" si="2"/>
        <v>166840000</v>
      </c>
      <c r="I26" s="32">
        <v>166840000</v>
      </c>
      <c r="J26" s="32"/>
      <c r="K26" s="28">
        <f t="shared" si="3"/>
        <v>186600000</v>
      </c>
      <c r="L26" s="32">
        <v>186600000</v>
      </c>
      <c r="M26" s="32"/>
    </row>
    <row r="27" spans="1:13" ht="30" customHeight="1">
      <c r="A27" s="12" t="s">
        <v>21</v>
      </c>
      <c r="B27" s="28">
        <f t="shared" si="0"/>
        <v>9150000</v>
      </c>
      <c r="C27" s="32"/>
      <c r="D27" s="32">
        <v>9150000</v>
      </c>
      <c r="E27" s="28">
        <f t="shared" si="1"/>
        <v>8400000</v>
      </c>
      <c r="F27" s="32"/>
      <c r="G27" s="32">
        <v>8400000</v>
      </c>
      <c r="H27" s="28">
        <f t="shared" si="2"/>
        <v>8400000</v>
      </c>
      <c r="I27" s="32"/>
      <c r="J27" s="32">
        <v>8400000</v>
      </c>
      <c r="K27" s="28">
        <f t="shared" si="3"/>
        <v>8400000</v>
      </c>
      <c r="L27" s="32"/>
      <c r="M27" s="32">
        <v>8400000</v>
      </c>
    </row>
    <row r="28" spans="1:13" ht="30" customHeight="1">
      <c r="A28" s="9" t="s">
        <v>49</v>
      </c>
      <c r="B28" s="26">
        <f t="shared" si="0"/>
        <v>67032154</v>
      </c>
      <c r="C28" s="27">
        <f>C30+C31+C32+C33+C34+C35+C36+C37+C38+C39+C40+C41+C42+C44+C43</f>
        <v>16090550</v>
      </c>
      <c r="D28" s="27">
        <f>D29+D30+D31+D32+D33+D34+D35+D36+D37+D38+D39+D40+D41+D42+D44+D45+D46+D47</f>
        <v>50941604</v>
      </c>
      <c r="E28" s="26">
        <f t="shared" si="1"/>
        <v>79053500</v>
      </c>
      <c r="F28" s="27">
        <f>F30+F31+F32+F33+F34+F35+F36+F37+F38+F39+F40+F41+F42+F44</f>
        <v>18311900</v>
      </c>
      <c r="G28" s="27">
        <f>G45+G46+G47</f>
        <v>60741600</v>
      </c>
      <c r="H28" s="26">
        <f t="shared" si="2"/>
        <v>84257000</v>
      </c>
      <c r="I28" s="27">
        <f>I30+I31+I32+I33+I34+I35+I36+I37+I38+I39+I40+I41+I42+I44</f>
        <v>19742500</v>
      </c>
      <c r="J28" s="27">
        <f>J45+J46+J47</f>
        <v>64514500</v>
      </c>
      <c r="K28" s="26">
        <f t="shared" si="3"/>
        <v>88981700</v>
      </c>
      <c r="L28" s="27">
        <f>L30+L31+L32+L33+L34+L35+L36+L37+L38+L39+L40+L41+L42+L44</f>
        <v>21041100</v>
      </c>
      <c r="M28" s="27">
        <f>M45+M46+M47</f>
        <v>67940600</v>
      </c>
    </row>
    <row r="29" spans="1:13" ht="21" customHeight="1">
      <c r="A29" s="12" t="s">
        <v>40</v>
      </c>
      <c r="B29" s="28"/>
      <c r="C29" s="32"/>
      <c r="D29" s="29"/>
      <c r="E29" s="30"/>
      <c r="F29" s="29"/>
      <c r="G29" s="29"/>
      <c r="H29" s="30"/>
      <c r="I29" s="29"/>
      <c r="J29" s="29"/>
      <c r="K29" s="30"/>
      <c r="L29" s="29"/>
      <c r="M29" s="29"/>
    </row>
    <row r="30" spans="1:13" ht="47.25" customHeight="1">
      <c r="A30" s="15" t="s">
        <v>22</v>
      </c>
      <c r="B30" s="28">
        <f t="shared" si="0"/>
        <v>229000</v>
      </c>
      <c r="C30" s="31">
        <v>229000</v>
      </c>
      <c r="D30" s="29"/>
      <c r="E30" s="28">
        <f t="shared" si="1"/>
        <v>250000</v>
      </c>
      <c r="F30" s="32">
        <v>250000</v>
      </c>
      <c r="G30" s="32"/>
      <c r="H30" s="28">
        <f t="shared" si="2"/>
        <v>270000</v>
      </c>
      <c r="I30" s="32">
        <v>270000</v>
      </c>
      <c r="J30" s="32"/>
      <c r="K30" s="28">
        <f t="shared" si="3"/>
        <v>290000</v>
      </c>
      <c r="L30" s="32">
        <v>290000</v>
      </c>
      <c r="M30" s="32"/>
    </row>
    <row r="31" spans="1:13" ht="30" customHeight="1">
      <c r="A31" s="16" t="s">
        <v>24</v>
      </c>
      <c r="B31" s="28">
        <f t="shared" si="0"/>
        <v>285000</v>
      </c>
      <c r="C31" s="31">
        <v>285000</v>
      </c>
      <c r="D31" s="29"/>
      <c r="E31" s="28">
        <f t="shared" si="1"/>
        <v>923200</v>
      </c>
      <c r="F31" s="32">
        <v>923200</v>
      </c>
      <c r="G31" s="32"/>
      <c r="H31" s="28">
        <f t="shared" si="2"/>
        <v>1050000</v>
      </c>
      <c r="I31" s="32">
        <v>1050000</v>
      </c>
      <c r="J31" s="32"/>
      <c r="K31" s="28">
        <f t="shared" si="3"/>
        <v>1100000</v>
      </c>
      <c r="L31" s="32">
        <v>1100000</v>
      </c>
      <c r="M31" s="32"/>
    </row>
    <row r="32" spans="1:13" ht="58.5" customHeight="1">
      <c r="A32" s="16" t="s">
        <v>25</v>
      </c>
      <c r="B32" s="28">
        <f t="shared" si="0"/>
        <v>290000</v>
      </c>
      <c r="C32" s="31">
        <v>290000</v>
      </c>
      <c r="D32" s="29"/>
      <c r="E32" s="28">
        <f t="shared" si="1"/>
        <v>350000</v>
      </c>
      <c r="F32" s="32">
        <v>350000</v>
      </c>
      <c r="G32" s="32"/>
      <c r="H32" s="28">
        <f t="shared" si="2"/>
        <v>380000</v>
      </c>
      <c r="I32" s="32">
        <v>380000</v>
      </c>
      <c r="J32" s="32"/>
      <c r="K32" s="28">
        <f t="shared" si="3"/>
        <v>400000</v>
      </c>
      <c r="L32" s="32">
        <v>400000</v>
      </c>
      <c r="M32" s="32"/>
    </row>
    <row r="33" spans="1:13" ht="30" customHeight="1" hidden="1">
      <c r="A33" s="16"/>
      <c r="B33" s="28">
        <f t="shared" si="0"/>
        <v>0</v>
      </c>
      <c r="C33" s="31"/>
      <c r="D33" s="29"/>
      <c r="E33" s="28">
        <f t="shared" si="1"/>
        <v>0</v>
      </c>
      <c r="F33" s="32"/>
      <c r="G33" s="32"/>
      <c r="H33" s="28">
        <f t="shared" si="2"/>
        <v>0</v>
      </c>
      <c r="I33" s="32"/>
      <c r="J33" s="32"/>
      <c r="K33" s="28">
        <f t="shared" si="3"/>
        <v>0</v>
      </c>
      <c r="L33" s="32">
        <v>0</v>
      </c>
      <c r="M33" s="32"/>
    </row>
    <row r="34" spans="1:13" ht="71.25" customHeight="1">
      <c r="A34" s="10" t="s">
        <v>26</v>
      </c>
      <c r="B34" s="28">
        <f t="shared" si="0"/>
        <v>19300</v>
      </c>
      <c r="C34" s="31">
        <v>19300</v>
      </c>
      <c r="D34" s="29"/>
      <c r="E34" s="28">
        <f t="shared" si="1"/>
        <v>110000</v>
      </c>
      <c r="F34" s="32">
        <v>110000</v>
      </c>
      <c r="G34" s="32"/>
      <c r="H34" s="28">
        <f t="shared" si="2"/>
        <v>120000</v>
      </c>
      <c r="I34" s="32">
        <v>120000</v>
      </c>
      <c r="J34" s="32"/>
      <c r="K34" s="28">
        <f t="shared" si="3"/>
        <v>130000</v>
      </c>
      <c r="L34" s="32">
        <v>130000</v>
      </c>
      <c r="M34" s="32"/>
    </row>
    <row r="35" spans="1:13" ht="60.75" customHeight="1">
      <c r="A35" s="10" t="s">
        <v>27</v>
      </c>
      <c r="B35" s="28">
        <f t="shared" si="0"/>
        <v>429000</v>
      </c>
      <c r="C35" s="31">
        <v>429000</v>
      </c>
      <c r="D35" s="29"/>
      <c r="E35" s="28">
        <f t="shared" si="1"/>
        <v>470000</v>
      </c>
      <c r="F35" s="32">
        <v>470000</v>
      </c>
      <c r="G35" s="32"/>
      <c r="H35" s="28">
        <f t="shared" si="2"/>
        <v>514000</v>
      </c>
      <c r="I35" s="32">
        <v>514000</v>
      </c>
      <c r="J35" s="32"/>
      <c r="K35" s="28">
        <f t="shared" si="3"/>
        <v>556000</v>
      </c>
      <c r="L35" s="32">
        <v>556000</v>
      </c>
      <c r="M35" s="32"/>
    </row>
    <row r="36" spans="1:13" ht="30" customHeight="1">
      <c r="A36" s="15" t="s">
        <v>28</v>
      </c>
      <c r="B36" s="28">
        <f t="shared" si="0"/>
        <v>5010000</v>
      </c>
      <c r="C36" s="31">
        <v>5010000</v>
      </c>
      <c r="D36" s="29"/>
      <c r="E36" s="28">
        <f t="shared" si="1"/>
        <v>6500000</v>
      </c>
      <c r="F36" s="32">
        <v>6500000</v>
      </c>
      <c r="G36" s="32"/>
      <c r="H36" s="28">
        <f t="shared" si="2"/>
        <v>7100000</v>
      </c>
      <c r="I36" s="32">
        <v>7100000</v>
      </c>
      <c r="J36" s="32"/>
      <c r="K36" s="28">
        <f t="shared" si="3"/>
        <v>7680000</v>
      </c>
      <c r="L36" s="32">
        <v>7680000</v>
      </c>
      <c r="M36" s="32"/>
    </row>
    <row r="37" spans="1:13" ht="44.25" customHeight="1">
      <c r="A37" s="10" t="s">
        <v>29</v>
      </c>
      <c r="B37" s="28">
        <f t="shared" si="0"/>
        <v>320000</v>
      </c>
      <c r="C37" s="31">
        <v>320000</v>
      </c>
      <c r="D37" s="29"/>
      <c r="E37" s="28">
        <f t="shared" si="1"/>
        <v>360000</v>
      </c>
      <c r="F37" s="32">
        <v>360000</v>
      </c>
      <c r="G37" s="32"/>
      <c r="H37" s="28">
        <f t="shared" si="2"/>
        <v>393000</v>
      </c>
      <c r="I37" s="32">
        <v>393000</v>
      </c>
      <c r="J37" s="32"/>
      <c r="K37" s="28">
        <f t="shared" si="3"/>
        <v>425000</v>
      </c>
      <c r="L37" s="32">
        <v>425000</v>
      </c>
      <c r="M37" s="32"/>
    </row>
    <row r="38" spans="1:13" ht="105" customHeight="1">
      <c r="A38" s="17" t="s">
        <v>30</v>
      </c>
      <c r="B38" s="28">
        <f t="shared" si="0"/>
        <v>59800</v>
      </c>
      <c r="C38" s="31">
        <v>59800</v>
      </c>
      <c r="D38" s="29"/>
      <c r="E38" s="28">
        <f t="shared" si="1"/>
        <v>80000</v>
      </c>
      <c r="F38" s="32">
        <v>80000</v>
      </c>
      <c r="G38" s="32"/>
      <c r="H38" s="28">
        <f t="shared" si="2"/>
        <v>87000</v>
      </c>
      <c r="I38" s="32">
        <v>87000</v>
      </c>
      <c r="J38" s="32"/>
      <c r="K38" s="28">
        <f t="shared" si="3"/>
        <v>95000</v>
      </c>
      <c r="L38" s="32">
        <v>95000</v>
      </c>
      <c r="M38" s="32"/>
    </row>
    <row r="39" spans="1:13" ht="51.75" customHeight="1">
      <c r="A39" s="10" t="s">
        <v>31</v>
      </c>
      <c r="B39" s="28">
        <f t="shared" si="0"/>
        <v>3850000</v>
      </c>
      <c r="C39" s="31">
        <v>3850000</v>
      </c>
      <c r="D39" s="29"/>
      <c r="E39" s="28">
        <f t="shared" si="1"/>
        <v>4000000</v>
      </c>
      <c r="F39" s="32">
        <v>4000000</v>
      </c>
      <c r="G39" s="32"/>
      <c r="H39" s="28">
        <f t="shared" si="2"/>
        <v>4200000</v>
      </c>
      <c r="I39" s="32">
        <v>4200000</v>
      </c>
      <c r="J39" s="32"/>
      <c r="K39" s="28">
        <f t="shared" si="3"/>
        <v>4400000</v>
      </c>
      <c r="L39" s="32">
        <v>4400000</v>
      </c>
      <c r="M39" s="32"/>
    </row>
    <row r="40" spans="1:13" ht="30" customHeight="1">
      <c r="A40" s="17" t="s">
        <v>32</v>
      </c>
      <c r="B40" s="28">
        <f t="shared" si="0"/>
        <v>1171750</v>
      </c>
      <c r="C40" s="31">
        <v>1171750</v>
      </c>
      <c r="D40" s="29"/>
      <c r="E40" s="28">
        <f t="shared" si="1"/>
        <v>1188700</v>
      </c>
      <c r="F40" s="32">
        <v>1188700</v>
      </c>
      <c r="G40" s="32"/>
      <c r="H40" s="28">
        <f t="shared" si="2"/>
        <v>1293500</v>
      </c>
      <c r="I40" s="32">
        <f>1295000-1500</f>
        <v>1293500</v>
      </c>
      <c r="J40" s="32"/>
      <c r="K40" s="28">
        <f t="shared" si="3"/>
        <v>1400100</v>
      </c>
      <c r="L40" s="32">
        <v>1400100</v>
      </c>
      <c r="M40" s="32"/>
    </row>
    <row r="41" spans="1:13" ht="53.25" customHeight="1" hidden="1">
      <c r="A41" s="15"/>
      <c r="B41" s="28">
        <f t="shared" si="0"/>
        <v>0</v>
      </c>
      <c r="C41" s="31"/>
      <c r="D41" s="29"/>
      <c r="E41" s="28">
        <f t="shared" si="1"/>
        <v>0</v>
      </c>
      <c r="F41" s="32"/>
      <c r="G41" s="32"/>
      <c r="H41" s="28">
        <f t="shared" si="2"/>
        <v>0</v>
      </c>
      <c r="I41" s="32">
        <v>0</v>
      </c>
      <c r="J41" s="32"/>
      <c r="K41" s="28">
        <f t="shared" si="3"/>
        <v>0</v>
      </c>
      <c r="L41" s="32">
        <v>0</v>
      </c>
      <c r="M41" s="32"/>
    </row>
    <row r="42" spans="1:13" ht="30" customHeight="1">
      <c r="A42" s="10" t="s">
        <v>23</v>
      </c>
      <c r="B42" s="28">
        <f t="shared" si="0"/>
        <v>4000000</v>
      </c>
      <c r="C42" s="31">
        <v>4000000</v>
      </c>
      <c r="D42" s="29"/>
      <c r="E42" s="28">
        <f t="shared" si="1"/>
        <v>3630000</v>
      </c>
      <c r="F42" s="32">
        <v>3630000</v>
      </c>
      <c r="G42" s="32"/>
      <c r="H42" s="28">
        <f t="shared" si="2"/>
        <v>3855000</v>
      </c>
      <c r="I42" s="32">
        <v>3855000</v>
      </c>
      <c r="J42" s="32"/>
      <c r="K42" s="28">
        <f t="shared" si="3"/>
        <v>4060000</v>
      </c>
      <c r="L42" s="32">
        <v>4060000</v>
      </c>
      <c r="M42" s="32"/>
    </row>
    <row r="43" spans="1:13" ht="30" customHeight="1">
      <c r="A43" s="10" t="s">
        <v>84</v>
      </c>
      <c r="B43" s="28">
        <f t="shared" si="0"/>
        <v>7700</v>
      </c>
      <c r="C43" s="31">
        <v>7700</v>
      </c>
      <c r="D43" s="29"/>
      <c r="E43" s="28"/>
      <c r="F43" s="32"/>
      <c r="G43" s="32"/>
      <c r="H43" s="28"/>
      <c r="I43" s="32"/>
      <c r="J43" s="32"/>
      <c r="K43" s="28"/>
      <c r="L43" s="32"/>
      <c r="M43" s="32"/>
    </row>
    <row r="44" spans="1:13" ht="138.75" customHeight="1">
      <c r="A44" s="18" t="s">
        <v>34</v>
      </c>
      <c r="B44" s="28">
        <f t="shared" si="0"/>
        <v>419000</v>
      </c>
      <c r="C44" s="31">
        <v>419000</v>
      </c>
      <c r="D44" s="29"/>
      <c r="E44" s="28">
        <f t="shared" si="1"/>
        <v>450000</v>
      </c>
      <c r="F44" s="32">
        <v>450000</v>
      </c>
      <c r="G44" s="32"/>
      <c r="H44" s="28">
        <f t="shared" si="2"/>
        <v>480000</v>
      </c>
      <c r="I44" s="32">
        <v>480000</v>
      </c>
      <c r="J44" s="32"/>
      <c r="K44" s="28">
        <f t="shared" si="3"/>
        <v>505000</v>
      </c>
      <c r="L44" s="32">
        <v>505000</v>
      </c>
      <c r="M44" s="32"/>
    </row>
    <row r="45" spans="1:13" ht="56.25" customHeight="1">
      <c r="A45" s="10" t="s">
        <v>33</v>
      </c>
      <c r="B45" s="28">
        <f t="shared" si="0"/>
        <v>50000</v>
      </c>
      <c r="C45" s="32"/>
      <c r="D45" s="31">
        <v>50000</v>
      </c>
      <c r="E45" s="28">
        <f t="shared" si="1"/>
        <v>50000</v>
      </c>
      <c r="F45" s="32"/>
      <c r="G45" s="32">
        <v>50000</v>
      </c>
      <c r="H45" s="28">
        <f t="shared" si="2"/>
        <v>60000</v>
      </c>
      <c r="I45" s="32"/>
      <c r="J45" s="32">
        <v>60000</v>
      </c>
      <c r="K45" s="28">
        <f t="shared" si="3"/>
        <v>70000</v>
      </c>
      <c r="L45" s="32"/>
      <c r="M45" s="32">
        <v>70000</v>
      </c>
    </row>
    <row r="46" spans="1:13" ht="51.75" customHeight="1">
      <c r="A46" s="10" t="s">
        <v>35</v>
      </c>
      <c r="B46" s="28">
        <f t="shared" si="0"/>
        <v>2851221</v>
      </c>
      <c r="C46" s="32"/>
      <c r="D46" s="31">
        <v>2851221</v>
      </c>
      <c r="E46" s="28">
        <f t="shared" si="1"/>
        <v>0</v>
      </c>
      <c r="F46" s="32"/>
      <c r="G46" s="32"/>
      <c r="H46" s="28">
        <f t="shared" si="2"/>
        <v>0</v>
      </c>
      <c r="I46" s="32"/>
      <c r="J46" s="32">
        <v>0</v>
      </c>
      <c r="K46" s="28">
        <f t="shared" si="3"/>
        <v>0</v>
      </c>
      <c r="L46" s="32"/>
      <c r="M46" s="32">
        <v>0</v>
      </c>
    </row>
    <row r="47" spans="1:13" ht="30" customHeight="1">
      <c r="A47" s="15" t="s">
        <v>36</v>
      </c>
      <c r="B47" s="28">
        <f t="shared" si="0"/>
        <v>48040383</v>
      </c>
      <c r="C47" s="32"/>
      <c r="D47" s="31">
        <v>48040383</v>
      </c>
      <c r="E47" s="28">
        <f t="shared" si="1"/>
        <v>60691600</v>
      </c>
      <c r="F47" s="32"/>
      <c r="G47" s="32">
        <v>60691600</v>
      </c>
      <c r="H47" s="28">
        <f t="shared" si="2"/>
        <v>64454500</v>
      </c>
      <c r="I47" s="32"/>
      <c r="J47" s="32">
        <v>64454500</v>
      </c>
      <c r="K47" s="28">
        <f t="shared" si="3"/>
        <v>67870600</v>
      </c>
      <c r="L47" s="32"/>
      <c r="M47" s="32">
        <v>67870600</v>
      </c>
    </row>
    <row r="48" spans="1:13" ht="30" customHeight="1">
      <c r="A48" s="9" t="s">
        <v>50</v>
      </c>
      <c r="B48" s="26">
        <f t="shared" si="0"/>
        <v>15577251</v>
      </c>
      <c r="C48" s="27">
        <f>C50+C51</f>
        <v>6035</v>
      </c>
      <c r="D48" s="27">
        <f>D52+D53+D54</f>
        <v>15571216</v>
      </c>
      <c r="E48" s="26">
        <f t="shared" si="1"/>
        <v>6706800</v>
      </c>
      <c r="F48" s="27">
        <f>F50+F51</f>
        <v>6800</v>
      </c>
      <c r="G48" s="27">
        <f>G52+G53+G54</f>
        <v>6700000</v>
      </c>
      <c r="H48" s="26">
        <f>I48+J48</f>
        <v>6707200</v>
      </c>
      <c r="I48" s="27">
        <f>I50+I51</f>
        <v>7200</v>
      </c>
      <c r="J48" s="27">
        <f>J52+J53+J54</f>
        <v>6700000</v>
      </c>
      <c r="K48" s="26">
        <f t="shared" si="3"/>
        <v>6707600</v>
      </c>
      <c r="L48" s="27">
        <f>L50+L51</f>
        <v>7600</v>
      </c>
      <c r="M48" s="27">
        <f>M52+M53+M54</f>
        <v>6700000</v>
      </c>
    </row>
    <row r="49" spans="1:13" ht="21" customHeight="1">
      <c r="A49" s="12" t="s">
        <v>39</v>
      </c>
      <c r="B49" s="28"/>
      <c r="C49" s="32"/>
      <c r="D49" s="29"/>
      <c r="E49" s="30"/>
      <c r="F49" s="29"/>
      <c r="G49" s="29"/>
      <c r="H49" s="33">
        <f aca="true" t="shared" si="4" ref="H49:H103">I49+J49</f>
        <v>0</v>
      </c>
      <c r="I49" s="29"/>
      <c r="J49" s="29"/>
      <c r="K49" s="30"/>
      <c r="L49" s="29"/>
      <c r="M49" s="29"/>
    </row>
    <row r="50" spans="1:13" ht="74.25" customHeight="1">
      <c r="A50" s="18" t="s">
        <v>41</v>
      </c>
      <c r="B50" s="28">
        <f t="shared" si="0"/>
        <v>2595</v>
      </c>
      <c r="C50" s="31">
        <v>2595</v>
      </c>
      <c r="D50" s="29"/>
      <c r="E50" s="28">
        <f t="shared" si="1"/>
        <v>2800</v>
      </c>
      <c r="F50" s="32">
        <v>2800</v>
      </c>
      <c r="G50" s="32"/>
      <c r="H50" s="34">
        <f t="shared" si="4"/>
        <v>3000</v>
      </c>
      <c r="I50" s="32">
        <v>3000</v>
      </c>
      <c r="J50" s="32"/>
      <c r="K50" s="28">
        <f t="shared" si="3"/>
        <v>3200</v>
      </c>
      <c r="L50" s="32">
        <v>3200</v>
      </c>
      <c r="M50" s="29"/>
    </row>
    <row r="51" spans="1:13" ht="53.25" customHeight="1">
      <c r="A51" s="18" t="s">
        <v>42</v>
      </c>
      <c r="B51" s="28">
        <f t="shared" si="0"/>
        <v>3440</v>
      </c>
      <c r="C51" s="31">
        <v>3440</v>
      </c>
      <c r="D51" s="29"/>
      <c r="E51" s="28">
        <f t="shared" si="1"/>
        <v>4000</v>
      </c>
      <c r="F51" s="32">
        <v>4000</v>
      </c>
      <c r="G51" s="32"/>
      <c r="H51" s="34">
        <f t="shared" si="4"/>
        <v>4200</v>
      </c>
      <c r="I51" s="32">
        <v>4200</v>
      </c>
      <c r="J51" s="32"/>
      <c r="K51" s="28">
        <f t="shared" si="3"/>
        <v>4400</v>
      </c>
      <c r="L51" s="32">
        <v>4400</v>
      </c>
      <c r="M51" s="29"/>
    </row>
    <row r="52" spans="1:13" ht="48" customHeight="1">
      <c r="A52" s="10" t="s">
        <v>37</v>
      </c>
      <c r="B52" s="28">
        <f t="shared" si="0"/>
        <v>9855886</v>
      </c>
      <c r="C52" s="32"/>
      <c r="D52" s="31">
        <v>9855886</v>
      </c>
      <c r="E52" s="28">
        <f t="shared" si="1"/>
        <v>1200000</v>
      </c>
      <c r="F52" s="32"/>
      <c r="G52" s="32">
        <v>1200000</v>
      </c>
      <c r="H52" s="34">
        <f t="shared" si="4"/>
        <v>1200000</v>
      </c>
      <c r="I52" s="32"/>
      <c r="J52" s="32">
        <v>1200000</v>
      </c>
      <c r="K52" s="28">
        <f t="shared" si="3"/>
        <v>1200000</v>
      </c>
      <c r="L52" s="32"/>
      <c r="M52" s="32">
        <v>1200000</v>
      </c>
    </row>
    <row r="53" spans="1:13" ht="63">
      <c r="A53" s="10" t="s">
        <v>38</v>
      </c>
      <c r="B53" s="28">
        <f t="shared" si="0"/>
        <v>5715330</v>
      </c>
      <c r="C53" s="29"/>
      <c r="D53" s="31">
        <v>5715330</v>
      </c>
      <c r="E53" s="28">
        <f t="shared" si="1"/>
        <v>5500000</v>
      </c>
      <c r="F53" s="32"/>
      <c r="G53" s="32">
        <v>5500000</v>
      </c>
      <c r="H53" s="34">
        <f t="shared" si="4"/>
        <v>5500000</v>
      </c>
      <c r="I53" s="32"/>
      <c r="J53" s="32">
        <v>5500000</v>
      </c>
      <c r="K53" s="28">
        <f t="shared" si="3"/>
        <v>5500000</v>
      </c>
      <c r="L53" s="32"/>
      <c r="M53" s="32">
        <v>5500000</v>
      </c>
    </row>
    <row r="54" spans="1:13" ht="72" customHeight="1" hidden="1">
      <c r="A54" s="18"/>
      <c r="B54" s="42">
        <f t="shared" si="0"/>
        <v>0</v>
      </c>
      <c r="C54" s="43"/>
      <c r="D54" s="44"/>
      <c r="E54" s="28">
        <f t="shared" si="1"/>
        <v>0</v>
      </c>
      <c r="F54" s="32"/>
      <c r="G54" s="32">
        <v>0</v>
      </c>
      <c r="H54" s="26">
        <f t="shared" si="4"/>
        <v>0</v>
      </c>
      <c r="I54" s="32"/>
      <c r="J54" s="32">
        <v>0</v>
      </c>
      <c r="K54" s="28">
        <f t="shared" si="3"/>
        <v>0</v>
      </c>
      <c r="L54" s="32"/>
      <c r="M54" s="32">
        <v>0</v>
      </c>
    </row>
    <row r="55" spans="1:13" ht="33" customHeight="1">
      <c r="A55" s="61" t="s">
        <v>52</v>
      </c>
      <c r="B55" s="26">
        <f>B13+B28+B48</f>
        <v>1776004820</v>
      </c>
      <c r="C55" s="26">
        <f aca="true" t="shared" si="5" ref="C55:M55">C13+C28+C48</f>
        <v>1700342000</v>
      </c>
      <c r="D55" s="26">
        <f t="shared" si="5"/>
        <v>75662820</v>
      </c>
      <c r="E55" s="26">
        <f>E13+E28+E48</f>
        <v>1908441600</v>
      </c>
      <c r="F55" s="26">
        <f t="shared" si="5"/>
        <v>1832600000</v>
      </c>
      <c r="G55" s="26">
        <f t="shared" si="5"/>
        <v>75841600</v>
      </c>
      <c r="H55" s="26">
        <f t="shared" si="4"/>
        <v>2003654500</v>
      </c>
      <c r="I55" s="26">
        <f t="shared" si="5"/>
        <v>1924040000</v>
      </c>
      <c r="J55" s="26">
        <f t="shared" si="5"/>
        <v>79614500</v>
      </c>
      <c r="K55" s="26">
        <f>K13+K28+K48</f>
        <v>2089965600</v>
      </c>
      <c r="L55" s="26">
        <f t="shared" si="5"/>
        <v>2006925000</v>
      </c>
      <c r="M55" s="26">
        <f t="shared" si="5"/>
        <v>83040600</v>
      </c>
    </row>
    <row r="56" spans="1:13" ht="25.5" customHeight="1">
      <c r="A56" s="9" t="s">
        <v>51</v>
      </c>
      <c r="B56" s="26">
        <f>C56+D56</f>
        <v>514790144.63</v>
      </c>
      <c r="C56" s="26">
        <f>C57+C58+C59+C60+C61+C62+C66+C70+C76+C81+C84+C85+C89+C90+C96+C97+C101</f>
        <v>491790144.63</v>
      </c>
      <c r="D56" s="26">
        <f>D57</f>
        <v>23000000</v>
      </c>
      <c r="E56" s="26">
        <f t="shared" si="1"/>
        <v>466515841</v>
      </c>
      <c r="F56" s="26">
        <f>F57+F58+F59+F60+F62+F66+F70+F76+F81+F84+F85+F89+F90+F95+F96+F97+F101</f>
        <v>440515841</v>
      </c>
      <c r="G56" s="26">
        <f>G57</f>
        <v>26000000</v>
      </c>
      <c r="H56" s="26">
        <f t="shared" si="4"/>
        <v>529430693</v>
      </c>
      <c r="I56" s="26">
        <f>I57+I58+I59+I60+I61+I62+I66+I70+I76+I81+I84+I85+I89+I90+I96+I97+I101</f>
        <v>529430693</v>
      </c>
      <c r="J56" s="26">
        <f>J58+J62+J66+J70+J76+J89+J96+J97</f>
        <v>0</v>
      </c>
      <c r="K56" s="26">
        <f>L56+M56</f>
        <v>557477917</v>
      </c>
      <c r="L56" s="26">
        <f>L57+L58+L59+L60+L61+L62+L66+L70+L76+L81+L84+L89+L90+L96+L97+L101</f>
        <v>557477917</v>
      </c>
      <c r="M56" s="26">
        <f>M58+M62+M66+M70+M76+M89+M96+M97</f>
        <v>0</v>
      </c>
    </row>
    <row r="57" spans="1:13" ht="57" customHeight="1">
      <c r="A57" s="45" t="s">
        <v>3</v>
      </c>
      <c r="B57" s="46">
        <f>C57+D57</f>
        <v>23000000</v>
      </c>
      <c r="C57" s="47">
        <v>0</v>
      </c>
      <c r="D57" s="47">
        <v>23000000</v>
      </c>
      <c r="E57" s="34">
        <f t="shared" si="1"/>
        <v>26000000</v>
      </c>
      <c r="F57" s="34"/>
      <c r="G57" s="34">
        <v>26000000</v>
      </c>
      <c r="H57" s="34">
        <f t="shared" si="4"/>
        <v>0</v>
      </c>
      <c r="I57" s="34"/>
      <c r="J57" s="34"/>
      <c r="K57" s="34">
        <f aca="true" t="shared" si="6" ref="K57:K103">L57+M57</f>
        <v>0</v>
      </c>
      <c r="L57" s="34"/>
      <c r="M57" s="35"/>
    </row>
    <row r="58" spans="1:13" ht="42.75" customHeight="1">
      <c r="A58" s="45" t="s">
        <v>4</v>
      </c>
      <c r="B58" s="46">
        <f>C58</f>
        <v>340604200</v>
      </c>
      <c r="C58" s="47">
        <f>326877200+7236100+6490900</f>
        <v>340604200</v>
      </c>
      <c r="D58" s="47"/>
      <c r="E58" s="34">
        <f t="shared" si="1"/>
        <v>422831100</v>
      </c>
      <c r="F58" s="34">
        <v>422831100</v>
      </c>
      <c r="G58" s="34"/>
      <c r="H58" s="34">
        <f t="shared" si="4"/>
        <v>449046630</v>
      </c>
      <c r="I58" s="34">
        <v>449046630</v>
      </c>
      <c r="J58" s="34"/>
      <c r="K58" s="34">
        <f t="shared" si="6"/>
        <v>472846100</v>
      </c>
      <c r="L58" s="34">
        <v>472846100</v>
      </c>
      <c r="M58" s="35"/>
    </row>
    <row r="59" spans="1:13" ht="35.25" customHeight="1">
      <c r="A59" s="45" t="s">
        <v>5</v>
      </c>
      <c r="B59" s="46">
        <f>C59</f>
        <v>47994200</v>
      </c>
      <c r="C59" s="47">
        <v>47994200</v>
      </c>
      <c r="D59" s="47"/>
      <c r="E59" s="34">
        <f t="shared" si="1"/>
        <v>0</v>
      </c>
      <c r="F59" s="34"/>
      <c r="G59" s="34"/>
      <c r="H59" s="34">
        <f t="shared" si="4"/>
        <v>0</v>
      </c>
      <c r="I59" s="34"/>
      <c r="J59" s="34"/>
      <c r="K59" s="34">
        <f t="shared" si="6"/>
        <v>0</v>
      </c>
      <c r="L59" s="34"/>
      <c r="M59" s="35"/>
    </row>
    <row r="60" spans="1:13" ht="51.75" customHeight="1">
      <c r="A60" s="48" t="s">
        <v>6</v>
      </c>
      <c r="B60" s="46">
        <f>C60</f>
        <v>11900320</v>
      </c>
      <c r="C60" s="47">
        <v>11900320</v>
      </c>
      <c r="D60" s="47"/>
      <c r="E60" s="34">
        <f t="shared" si="1"/>
        <v>0</v>
      </c>
      <c r="F60" s="34"/>
      <c r="G60" s="34"/>
      <c r="H60" s="34">
        <f t="shared" si="4"/>
        <v>13560724</v>
      </c>
      <c r="I60" s="34">
        <v>13560724</v>
      </c>
      <c r="J60" s="34"/>
      <c r="K60" s="34">
        <f t="shared" si="6"/>
        <v>14279442</v>
      </c>
      <c r="L60" s="34">
        <v>14279442</v>
      </c>
      <c r="M60" s="35"/>
    </row>
    <row r="61" spans="1:13" ht="101.25" customHeight="1">
      <c r="A61" s="49" t="s">
        <v>85</v>
      </c>
      <c r="B61" s="46">
        <f>C61</f>
        <v>486855</v>
      </c>
      <c r="C61" s="47">
        <v>486855</v>
      </c>
      <c r="D61" s="47"/>
      <c r="E61" s="34">
        <v>0</v>
      </c>
      <c r="F61" s="34"/>
      <c r="G61" s="34"/>
      <c r="H61" s="34">
        <f t="shared" si="4"/>
        <v>554784</v>
      </c>
      <c r="I61" s="34">
        <v>554784</v>
      </c>
      <c r="J61" s="34"/>
      <c r="K61" s="34">
        <f t="shared" si="6"/>
        <v>584187</v>
      </c>
      <c r="L61" s="34">
        <v>584187</v>
      </c>
      <c r="M61" s="35"/>
    </row>
    <row r="62" spans="1:13" ht="39" customHeight="1">
      <c r="A62" s="48" t="s">
        <v>7</v>
      </c>
      <c r="B62" s="46">
        <f>C62</f>
        <v>3301364</v>
      </c>
      <c r="C62" s="47">
        <f>C64+C65</f>
        <v>3301364</v>
      </c>
      <c r="D62" s="47"/>
      <c r="E62" s="34">
        <f t="shared" si="1"/>
        <v>4719031</v>
      </c>
      <c r="F62" s="34">
        <v>4719031</v>
      </c>
      <c r="G62" s="34"/>
      <c r="H62" s="34">
        <f t="shared" si="4"/>
        <v>5011610</v>
      </c>
      <c r="I62" s="34">
        <f>I64+I65</f>
        <v>5011610</v>
      </c>
      <c r="J62" s="34"/>
      <c r="K62" s="34">
        <f t="shared" si="6"/>
        <v>5277225</v>
      </c>
      <c r="L62" s="34">
        <f>L64+L65</f>
        <v>5277225</v>
      </c>
      <c r="M62" s="35"/>
    </row>
    <row r="63" spans="1:13" ht="25.5" customHeight="1">
      <c r="A63" s="48" t="s">
        <v>2</v>
      </c>
      <c r="B63" s="46"/>
      <c r="C63" s="47"/>
      <c r="D63" s="47"/>
      <c r="E63" s="34"/>
      <c r="F63" s="34"/>
      <c r="G63" s="34"/>
      <c r="H63" s="34"/>
      <c r="I63" s="34"/>
      <c r="J63" s="34"/>
      <c r="K63" s="34"/>
      <c r="L63" s="34"/>
      <c r="M63" s="35"/>
    </row>
    <row r="64" spans="1:13" ht="25.5" customHeight="1">
      <c r="A64" s="51" t="s">
        <v>57</v>
      </c>
      <c r="B64" s="54">
        <f>C64</f>
        <v>2962200</v>
      </c>
      <c r="C64" s="57">
        <v>2962200</v>
      </c>
      <c r="D64" s="47"/>
      <c r="E64" s="36">
        <f t="shared" si="1"/>
        <v>4255093</v>
      </c>
      <c r="F64" s="36">
        <v>4255093</v>
      </c>
      <c r="G64" s="34"/>
      <c r="H64" s="36">
        <f t="shared" si="4"/>
        <v>4518908</v>
      </c>
      <c r="I64" s="36">
        <v>4518908</v>
      </c>
      <c r="J64" s="36"/>
      <c r="K64" s="36">
        <f t="shared" si="6"/>
        <v>4758410</v>
      </c>
      <c r="L64" s="36">
        <v>4758410</v>
      </c>
      <c r="M64" s="35"/>
    </row>
    <row r="65" spans="1:13" ht="25.5" customHeight="1">
      <c r="A65" s="51" t="s">
        <v>58</v>
      </c>
      <c r="B65" s="54">
        <f>C65</f>
        <v>339164</v>
      </c>
      <c r="C65" s="57">
        <v>339164</v>
      </c>
      <c r="D65" s="47"/>
      <c r="E65" s="36">
        <f t="shared" si="1"/>
        <v>463938</v>
      </c>
      <c r="F65" s="36">
        <v>463938</v>
      </c>
      <c r="G65" s="34"/>
      <c r="H65" s="36">
        <f t="shared" si="4"/>
        <v>492702</v>
      </c>
      <c r="I65" s="36">
        <v>492702</v>
      </c>
      <c r="J65" s="36"/>
      <c r="K65" s="36">
        <f t="shared" si="6"/>
        <v>518815</v>
      </c>
      <c r="L65" s="36">
        <v>518815</v>
      </c>
      <c r="M65" s="35"/>
    </row>
    <row r="66" spans="1:13" ht="38.25" customHeight="1">
      <c r="A66" s="48" t="s">
        <v>8</v>
      </c>
      <c r="B66" s="46">
        <f>C66+D66</f>
        <v>1522699</v>
      </c>
      <c r="C66" s="47">
        <v>1522699</v>
      </c>
      <c r="D66" s="47"/>
      <c r="E66" s="34">
        <f t="shared" si="1"/>
        <v>0</v>
      </c>
      <c r="F66" s="34"/>
      <c r="G66" s="34"/>
      <c r="H66" s="34">
        <f t="shared" si="4"/>
        <v>1735155</v>
      </c>
      <c r="I66" s="34">
        <f>I68+I69</f>
        <v>1735155</v>
      </c>
      <c r="J66" s="34"/>
      <c r="K66" s="34">
        <f t="shared" si="6"/>
        <v>1827118</v>
      </c>
      <c r="L66" s="34">
        <f>L68+L69</f>
        <v>1827118</v>
      </c>
      <c r="M66" s="35"/>
    </row>
    <row r="67" spans="1:13" ht="25.5" customHeight="1">
      <c r="A67" s="45" t="s">
        <v>2</v>
      </c>
      <c r="B67" s="46"/>
      <c r="C67" s="47"/>
      <c r="D67" s="47"/>
      <c r="E67" s="34"/>
      <c r="F67" s="34"/>
      <c r="G67" s="34"/>
      <c r="H67" s="34"/>
      <c r="I67" s="34"/>
      <c r="J67" s="34"/>
      <c r="K67" s="34"/>
      <c r="L67" s="34"/>
      <c r="M67" s="35"/>
    </row>
    <row r="68" spans="1:13" ht="44.25" customHeight="1">
      <c r="A68" s="50" t="s">
        <v>86</v>
      </c>
      <c r="B68" s="46">
        <f>C68+D68</f>
        <v>1283299</v>
      </c>
      <c r="C68" s="57">
        <v>1283299</v>
      </c>
      <c r="D68" s="47"/>
      <c r="E68" s="34"/>
      <c r="F68" s="34"/>
      <c r="G68" s="34"/>
      <c r="H68" s="36">
        <f t="shared" si="4"/>
        <v>1462353</v>
      </c>
      <c r="I68" s="36">
        <v>1462353</v>
      </c>
      <c r="J68" s="34"/>
      <c r="K68" s="36">
        <f t="shared" si="6"/>
        <v>1539858</v>
      </c>
      <c r="L68" s="36">
        <v>1539858</v>
      </c>
      <c r="M68" s="35"/>
    </row>
    <row r="69" spans="1:13" ht="36.75" customHeight="1">
      <c r="A69" s="51" t="s">
        <v>61</v>
      </c>
      <c r="B69" s="54">
        <f>C69+D69</f>
        <v>239400</v>
      </c>
      <c r="C69" s="57">
        <v>239400</v>
      </c>
      <c r="D69" s="47"/>
      <c r="E69" s="34">
        <f t="shared" si="1"/>
        <v>0</v>
      </c>
      <c r="F69" s="60"/>
      <c r="G69" s="60"/>
      <c r="H69" s="36">
        <f t="shared" si="4"/>
        <v>272802</v>
      </c>
      <c r="I69" s="37">
        <v>272802</v>
      </c>
      <c r="J69" s="37"/>
      <c r="K69" s="36">
        <f t="shared" si="6"/>
        <v>287260</v>
      </c>
      <c r="L69" s="37">
        <v>287260</v>
      </c>
      <c r="M69" s="38"/>
    </row>
    <row r="70" spans="1:13" ht="56.25" customHeight="1">
      <c r="A70" s="48" t="s">
        <v>9</v>
      </c>
      <c r="B70" s="46">
        <f>C70</f>
        <v>3353387</v>
      </c>
      <c r="C70" s="47">
        <f>C72+C75</f>
        <v>3353387</v>
      </c>
      <c r="D70" s="47"/>
      <c r="E70" s="34">
        <f t="shared" si="1"/>
        <v>3641431</v>
      </c>
      <c r="F70" s="31">
        <v>3641431</v>
      </c>
      <c r="G70" s="31"/>
      <c r="H70" s="34">
        <f t="shared" si="4"/>
        <v>3867199</v>
      </c>
      <c r="I70" s="31">
        <f>I72+I75</f>
        <v>3867199</v>
      </c>
      <c r="J70" s="31"/>
      <c r="K70" s="34">
        <f t="shared" si="6"/>
        <v>4072161</v>
      </c>
      <c r="L70" s="31">
        <f>L72+L75</f>
        <v>4072161</v>
      </c>
      <c r="M70" s="38"/>
    </row>
    <row r="71" spans="1:13" ht="24" customHeight="1">
      <c r="A71" s="45" t="s">
        <v>2</v>
      </c>
      <c r="B71" s="55"/>
      <c r="C71" s="57"/>
      <c r="D71" s="56"/>
      <c r="E71" s="34"/>
      <c r="F71" s="31"/>
      <c r="G71" s="31"/>
      <c r="H71" s="34"/>
      <c r="I71" s="31"/>
      <c r="J71" s="31"/>
      <c r="K71" s="34"/>
      <c r="L71" s="31"/>
      <c r="M71" s="38"/>
    </row>
    <row r="72" spans="1:13" ht="23.25" customHeight="1">
      <c r="A72" s="51" t="s">
        <v>59</v>
      </c>
      <c r="B72" s="54">
        <f aca="true" t="shared" si="7" ref="B72:B80">C72</f>
        <v>2342787</v>
      </c>
      <c r="C72" s="57">
        <f>2182158+160629</f>
        <v>2342787</v>
      </c>
      <c r="D72" s="47"/>
      <c r="E72" s="36">
        <f t="shared" si="1"/>
        <v>2415649</v>
      </c>
      <c r="F72" s="37">
        <v>2415649</v>
      </c>
      <c r="G72" s="31"/>
      <c r="H72" s="36">
        <f t="shared" si="4"/>
        <v>2565419</v>
      </c>
      <c r="I72" s="37">
        <v>2565419</v>
      </c>
      <c r="J72" s="37"/>
      <c r="K72" s="36">
        <f t="shared" si="6"/>
        <v>2701386</v>
      </c>
      <c r="L72" s="37">
        <v>2701386</v>
      </c>
      <c r="M72" s="38"/>
    </row>
    <row r="73" spans="1:13" ht="83.25" customHeight="1" hidden="1">
      <c r="A73" s="51" t="s">
        <v>60</v>
      </c>
      <c r="B73" s="54">
        <f t="shared" si="7"/>
        <v>1010600</v>
      </c>
      <c r="C73" s="57">
        <f>1143051-132451</f>
        <v>1010600</v>
      </c>
      <c r="D73" s="47"/>
      <c r="E73" s="36">
        <f t="shared" si="1"/>
        <v>0</v>
      </c>
      <c r="F73" s="37"/>
      <c r="G73" s="31"/>
      <c r="H73" s="36">
        <f t="shared" si="4"/>
        <v>0</v>
      </c>
      <c r="I73" s="37"/>
      <c r="J73" s="37"/>
      <c r="K73" s="36">
        <f t="shared" si="6"/>
        <v>0</v>
      </c>
      <c r="L73" s="39"/>
      <c r="M73" s="38"/>
    </row>
    <row r="74" spans="1:13" ht="47.25" hidden="1">
      <c r="A74" s="48" t="s">
        <v>64</v>
      </c>
      <c r="B74" s="54">
        <f t="shared" si="7"/>
        <v>4348305.63</v>
      </c>
      <c r="C74" s="47">
        <f>C78+C80</f>
        <v>4348305.63</v>
      </c>
      <c r="D74" s="47"/>
      <c r="E74" s="36">
        <f t="shared" si="1"/>
        <v>0</v>
      </c>
      <c r="F74" s="37"/>
      <c r="G74" s="31"/>
      <c r="H74" s="36">
        <f t="shared" si="4"/>
        <v>0</v>
      </c>
      <c r="I74" s="37"/>
      <c r="J74" s="37"/>
      <c r="K74" s="36">
        <f t="shared" si="6"/>
        <v>0</v>
      </c>
      <c r="L74" s="39"/>
      <c r="M74" s="38"/>
    </row>
    <row r="75" spans="1:13" ht="15.75">
      <c r="A75" s="51" t="s">
        <v>60</v>
      </c>
      <c r="B75" s="54">
        <f t="shared" si="7"/>
        <v>1010600</v>
      </c>
      <c r="C75" s="57">
        <v>1010600</v>
      </c>
      <c r="D75" s="47"/>
      <c r="E75" s="36">
        <f t="shared" si="1"/>
        <v>1225782</v>
      </c>
      <c r="F75" s="37">
        <v>1225782</v>
      </c>
      <c r="G75" s="31"/>
      <c r="H75" s="36">
        <f t="shared" si="4"/>
        <v>1301780</v>
      </c>
      <c r="I75" s="37">
        <v>1301780</v>
      </c>
      <c r="J75" s="37"/>
      <c r="K75" s="36">
        <f t="shared" si="6"/>
        <v>1370775</v>
      </c>
      <c r="L75" s="40">
        <v>1370775</v>
      </c>
      <c r="M75" s="38"/>
    </row>
    <row r="76" spans="1:13" ht="56.25" customHeight="1">
      <c r="A76" s="48" t="s">
        <v>64</v>
      </c>
      <c r="B76" s="46">
        <f>C76</f>
        <v>7643994.63</v>
      </c>
      <c r="C76" s="47">
        <v>7643994.63</v>
      </c>
      <c r="D76" s="47"/>
      <c r="E76" s="34">
        <f t="shared" si="1"/>
        <v>0</v>
      </c>
      <c r="F76" s="31"/>
      <c r="G76" s="31"/>
      <c r="H76" s="34">
        <f t="shared" si="4"/>
        <v>4955008</v>
      </c>
      <c r="I76" s="31">
        <f>I78+I79+I80</f>
        <v>4955008</v>
      </c>
      <c r="J76" s="31"/>
      <c r="K76" s="34">
        <f t="shared" si="6"/>
        <v>5217623</v>
      </c>
      <c r="L76" s="31">
        <f>L78+L79+L80</f>
        <v>5217623</v>
      </c>
      <c r="M76" s="38"/>
    </row>
    <row r="77" spans="1:13" ht="28.5" customHeight="1">
      <c r="A77" s="45" t="s">
        <v>2</v>
      </c>
      <c r="B77" s="46"/>
      <c r="C77" s="57"/>
      <c r="D77" s="57"/>
      <c r="E77" s="34"/>
      <c r="F77" s="31"/>
      <c r="G77" s="31"/>
      <c r="H77" s="34"/>
      <c r="I77" s="31"/>
      <c r="J77" s="31"/>
      <c r="K77" s="34"/>
      <c r="L77" s="31"/>
      <c r="M77" s="38"/>
    </row>
    <row r="78" spans="1:13" ht="39" customHeight="1">
      <c r="A78" s="51" t="s">
        <v>62</v>
      </c>
      <c r="B78" s="54">
        <f t="shared" si="7"/>
        <v>4173501.63</v>
      </c>
      <c r="C78" s="57">
        <f>647930+3526016-444.37</f>
        <v>4173501.63</v>
      </c>
      <c r="D78" s="47"/>
      <c r="E78" s="34">
        <f t="shared" si="1"/>
        <v>0</v>
      </c>
      <c r="F78" s="31"/>
      <c r="G78" s="31"/>
      <c r="H78" s="36">
        <f t="shared" si="4"/>
        <v>4755814</v>
      </c>
      <c r="I78" s="36">
        <v>4755814</v>
      </c>
      <c r="J78" s="36"/>
      <c r="K78" s="36">
        <f t="shared" si="6"/>
        <v>5007872</v>
      </c>
      <c r="L78" s="36">
        <v>5007872</v>
      </c>
      <c r="M78" s="38"/>
    </row>
    <row r="79" spans="1:13" ht="39" customHeight="1">
      <c r="A79" s="51" t="s">
        <v>87</v>
      </c>
      <c r="B79" s="54">
        <f t="shared" si="7"/>
        <v>3295689</v>
      </c>
      <c r="C79" s="57">
        <v>3295689</v>
      </c>
      <c r="D79" s="47"/>
      <c r="E79" s="34"/>
      <c r="F79" s="31"/>
      <c r="G79" s="31"/>
      <c r="H79" s="36"/>
      <c r="I79" s="37"/>
      <c r="J79" s="37"/>
      <c r="K79" s="36"/>
      <c r="L79" s="37"/>
      <c r="M79" s="38"/>
    </row>
    <row r="80" spans="1:13" ht="99" customHeight="1">
      <c r="A80" s="51" t="s">
        <v>63</v>
      </c>
      <c r="B80" s="54">
        <f t="shared" si="7"/>
        <v>174804</v>
      </c>
      <c r="C80" s="57">
        <f>174825-21</f>
        <v>174804</v>
      </c>
      <c r="D80" s="47"/>
      <c r="E80" s="34">
        <f t="shared" si="1"/>
        <v>0</v>
      </c>
      <c r="F80" s="31"/>
      <c r="G80" s="31"/>
      <c r="H80" s="36">
        <f t="shared" si="4"/>
        <v>199194</v>
      </c>
      <c r="I80" s="36">
        <v>199194</v>
      </c>
      <c r="J80" s="36"/>
      <c r="K80" s="36">
        <f t="shared" si="6"/>
        <v>209751</v>
      </c>
      <c r="L80" s="36">
        <v>209751</v>
      </c>
      <c r="M80" s="38"/>
    </row>
    <row r="81" spans="1:13" ht="49.5" customHeight="1">
      <c r="A81" s="49" t="s">
        <v>10</v>
      </c>
      <c r="B81" s="46">
        <f>C81</f>
        <v>1838670</v>
      </c>
      <c r="C81" s="47">
        <f>C83</f>
        <v>1838670</v>
      </c>
      <c r="D81" s="47"/>
      <c r="E81" s="34">
        <f t="shared" si="1"/>
        <v>0</v>
      </c>
      <c r="F81" s="31"/>
      <c r="G81" s="31"/>
      <c r="H81" s="34">
        <f t="shared" si="4"/>
        <v>2095212</v>
      </c>
      <c r="I81" s="31">
        <f>I83</f>
        <v>2095212</v>
      </c>
      <c r="J81" s="31"/>
      <c r="K81" s="34">
        <f t="shared" si="6"/>
        <v>2206258</v>
      </c>
      <c r="L81" s="31">
        <f>L83</f>
        <v>2206258</v>
      </c>
      <c r="M81" s="38"/>
    </row>
    <row r="82" spans="1:13" ht="20.25" customHeight="1">
      <c r="A82" s="45" t="s">
        <v>2</v>
      </c>
      <c r="B82" s="46"/>
      <c r="C82" s="47"/>
      <c r="D82" s="47"/>
      <c r="E82" s="34"/>
      <c r="F82" s="31"/>
      <c r="G82" s="31"/>
      <c r="H82" s="34"/>
      <c r="I82" s="31"/>
      <c r="J82" s="31"/>
      <c r="K82" s="34"/>
      <c r="L82" s="38"/>
      <c r="M82" s="38"/>
    </row>
    <row r="83" spans="1:13" ht="31.5">
      <c r="A83" s="52" t="s">
        <v>65</v>
      </c>
      <c r="B83" s="54">
        <f>C83</f>
        <v>1838670</v>
      </c>
      <c r="C83" s="57">
        <v>1838670</v>
      </c>
      <c r="D83" s="47"/>
      <c r="E83" s="34">
        <f t="shared" si="1"/>
        <v>0</v>
      </c>
      <c r="F83" s="31"/>
      <c r="G83" s="31"/>
      <c r="H83" s="36">
        <f t="shared" si="4"/>
        <v>2095212</v>
      </c>
      <c r="I83" s="37">
        <v>2095212</v>
      </c>
      <c r="J83" s="31"/>
      <c r="K83" s="36">
        <f t="shared" si="6"/>
        <v>2206258</v>
      </c>
      <c r="L83" s="37">
        <v>2206258</v>
      </c>
      <c r="M83" s="38"/>
    </row>
    <row r="84" spans="1:13" ht="51.75" customHeight="1">
      <c r="A84" s="48" t="s">
        <v>66</v>
      </c>
      <c r="B84" s="46">
        <f>C84</f>
        <v>578914</v>
      </c>
      <c r="C84" s="47">
        <v>578914</v>
      </c>
      <c r="D84" s="47"/>
      <c r="E84" s="34">
        <f t="shared" si="1"/>
        <v>0</v>
      </c>
      <c r="F84" s="31"/>
      <c r="G84" s="31"/>
      <c r="H84" s="34">
        <f t="shared" si="4"/>
        <v>659688</v>
      </c>
      <c r="I84" s="31">
        <v>659688</v>
      </c>
      <c r="J84" s="31"/>
      <c r="K84" s="34">
        <f t="shared" si="6"/>
        <v>694651</v>
      </c>
      <c r="L84" s="31">
        <v>694651</v>
      </c>
      <c r="M84" s="38"/>
    </row>
    <row r="85" spans="1:13" ht="47.25">
      <c r="A85" s="48" t="s">
        <v>67</v>
      </c>
      <c r="B85" s="46">
        <f>C85</f>
        <v>6069943</v>
      </c>
      <c r="C85" s="47">
        <v>6069943</v>
      </c>
      <c r="D85" s="47"/>
      <c r="E85" s="34">
        <f t="shared" si="1"/>
        <v>0</v>
      </c>
      <c r="F85" s="31"/>
      <c r="G85" s="31"/>
      <c r="H85" s="34">
        <f t="shared" si="4"/>
        <v>0</v>
      </c>
      <c r="I85" s="31"/>
      <c r="J85" s="31"/>
      <c r="K85" s="34">
        <f t="shared" si="6"/>
        <v>0</v>
      </c>
      <c r="L85" s="31"/>
      <c r="M85" s="38"/>
    </row>
    <row r="86" spans="1:13" ht="15.75">
      <c r="A86" s="48" t="s">
        <v>2</v>
      </c>
      <c r="B86" s="46"/>
      <c r="C86" s="47"/>
      <c r="D86" s="47"/>
      <c r="E86" s="34">
        <f t="shared" si="1"/>
        <v>0</v>
      </c>
      <c r="F86" s="31"/>
      <c r="G86" s="31"/>
      <c r="H86" s="34">
        <f t="shared" si="4"/>
        <v>0</v>
      </c>
      <c r="I86" s="31"/>
      <c r="J86" s="31"/>
      <c r="K86" s="34">
        <f t="shared" si="6"/>
        <v>0</v>
      </c>
      <c r="L86" s="31"/>
      <c r="M86" s="38"/>
    </row>
    <row r="87" spans="1:13" ht="20.25" customHeight="1">
      <c r="A87" s="51" t="s">
        <v>68</v>
      </c>
      <c r="B87" s="54">
        <f>C87</f>
        <v>6049843</v>
      </c>
      <c r="C87" s="57">
        <v>6049843</v>
      </c>
      <c r="D87" s="47"/>
      <c r="E87" s="34">
        <f t="shared" si="1"/>
        <v>0</v>
      </c>
      <c r="F87" s="31"/>
      <c r="G87" s="31"/>
      <c r="H87" s="34">
        <f t="shared" si="4"/>
        <v>0</v>
      </c>
      <c r="I87" s="31"/>
      <c r="J87" s="31"/>
      <c r="K87" s="34">
        <f t="shared" si="6"/>
        <v>0</v>
      </c>
      <c r="L87" s="31"/>
      <c r="M87" s="38"/>
    </row>
    <row r="88" spans="1:13" ht="54.75" customHeight="1">
      <c r="A88" s="51" t="s">
        <v>69</v>
      </c>
      <c r="B88" s="54">
        <f>C88</f>
        <v>20100</v>
      </c>
      <c r="C88" s="57">
        <v>20100</v>
      </c>
      <c r="D88" s="47"/>
      <c r="E88" s="34">
        <f t="shared" si="1"/>
        <v>0</v>
      </c>
      <c r="F88" s="31"/>
      <c r="G88" s="31"/>
      <c r="H88" s="34">
        <f t="shared" si="4"/>
        <v>0</v>
      </c>
      <c r="I88" s="31"/>
      <c r="J88" s="31"/>
      <c r="K88" s="34">
        <f t="shared" si="6"/>
        <v>0</v>
      </c>
      <c r="L88" s="31"/>
      <c r="M88" s="38"/>
    </row>
    <row r="89" spans="1:13" ht="67.5" customHeight="1">
      <c r="A89" s="48" t="s">
        <v>70</v>
      </c>
      <c r="B89" s="46">
        <f>C89+D89</f>
        <v>30000000</v>
      </c>
      <c r="C89" s="47">
        <v>30000000</v>
      </c>
      <c r="D89" s="47"/>
      <c r="E89" s="34">
        <f t="shared" si="1"/>
        <v>0</v>
      </c>
      <c r="F89" s="31"/>
      <c r="G89" s="31"/>
      <c r="H89" s="34">
        <f t="shared" si="4"/>
        <v>34200000</v>
      </c>
      <c r="I89" s="31">
        <v>34200000</v>
      </c>
      <c r="J89" s="31"/>
      <c r="K89" s="34">
        <f t="shared" si="6"/>
        <v>36000000</v>
      </c>
      <c r="L89" s="31">
        <v>36000000</v>
      </c>
      <c r="M89" s="38"/>
    </row>
    <row r="90" spans="1:13" ht="30.75" customHeight="1">
      <c r="A90" s="45" t="s">
        <v>11</v>
      </c>
      <c r="B90" s="46">
        <f>C90+D90</f>
        <v>2138379</v>
      </c>
      <c r="C90" s="47">
        <f>C92+C93+C94</f>
        <v>2138379</v>
      </c>
      <c r="D90" s="47"/>
      <c r="E90" s="34">
        <f t="shared" si="1"/>
        <v>1859838</v>
      </c>
      <c r="F90" s="31">
        <f>F92+F93</f>
        <v>1859838</v>
      </c>
      <c r="G90" s="31"/>
      <c r="H90" s="34">
        <f t="shared" si="4"/>
        <v>2501318</v>
      </c>
      <c r="I90" s="31">
        <f>I92+I93+I94</f>
        <v>2501318</v>
      </c>
      <c r="J90" s="31"/>
      <c r="K90" s="34">
        <f t="shared" si="6"/>
        <v>2633888</v>
      </c>
      <c r="L90" s="31">
        <f>L92+L93+L94</f>
        <v>2633888</v>
      </c>
      <c r="M90" s="38"/>
    </row>
    <row r="91" spans="1:13" ht="20.25" customHeight="1">
      <c r="A91" s="45" t="s">
        <v>71</v>
      </c>
      <c r="B91" s="58"/>
      <c r="C91" s="59"/>
      <c r="D91" s="59"/>
      <c r="E91" s="34"/>
      <c r="F91" s="31"/>
      <c r="G91" s="31"/>
      <c r="H91" s="34"/>
      <c r="I91" s="31"/>
      <c r="J91" s="31"/>
      <c r="K91" s="34"/>
      <c r="L91" s="31"/>
      <c r="M91" s="38"/>
    </row>
    <row r="92" spans="1:13" ht="48" customHeight="1">
      <c r="A92" s="53" t="s">
        <v>72</v>
      </c>
      <c r="B92" s="54">
        <f>C92</f>
        <v>156634</v>
      </c>
      <c r="C92" s="57">
        <f>113399+43235</f>
        <v>156634</v>
      </c>
      <c r="D92" s="47"/>
      <c r="E92" s="36">
        <f t="shared" si="1"/>
        <v>188838</v>
      </c>
      <c r="F92" s="37">
        <v>188838</v>
      </c>
      <c r="G92" s="31"/>
      <c r="H92" s="36">
        <f t="shared" si="4"/>
        <v>200546</v>
      </c>
      <c r="I92" s="37">
        <v>200546</v>
      </c>
      <c r="J92" s="37"/>
      <c r="K92" s="36">
        <f t="shared" si="6"/>
        <v>211175</v>
      </c>
      <c r="L92" s="37">
        <v>211175</v>
      </c>
      <c r="M92" s="38"/>
    </row>
    <row r="93" spans="1:13" ht="39" customHeight="1">
      <c r="A93" s="53" t="s">
        <v>80</v>
      </c>
      <c r="B93" s="54">
        <f>C93</f>
        <v>1520000</v>
      </c>
      <c r="C93" s="57">
        <f>1520000+10000-10000</f>
        <v>1520000</v>
      </c>
      <c r="D93" s="47"/>
      <c r="E93" s="36">
        <f t="shared" si="1"/>
        <v>1671000</v>
      </c>
      <c r="F93" s="37">
        <v>1671000</v>
      </c>
      <c r="G93" s="31"/>
      <c r="H93" s="36">
        <f t="shared" si="4"/>
        <v>1774602</v>
      </c>
      <c r="I93" s="37">
        <v>1774602</v>
      </c>
      <c r="J93" s="37"/>
      <c r="K93" s="36">
        <f t="shared" si="6"/>
        <v>1868656</v>
      </c>
      <c r="L93" s="37">
        <v>1868656</v>
      </c>
      <c r="M93" s="38"/>
    </row>
    <row r="94" spans="1:13" ht="35.25" customHeight="1">
      <c r="A94" s="52" t="s">
        <v>73</v>
      </c>
      <c r="B94" s="54">
        <f>C94+D94</f>
        <v>461745</v>
      </c>
      <c r="C94" s="36">
        <v>461745</v>
      </c>
      <c r="D94" s="34"/>
      <c r="E94" s="36">
        <f aca="true" t="shared" si="8" ref="E94:E103">F94+G94</f>
        <v>0</v>
      </c>
      <c r="F94" s="37"/>
      <c r="G94" s="31"/>
      <c r="H94" s="36">
        <f t="shared" si="4"/>
        <v>526170</v>
      </c>
      <c r="I94" s="37">
        <v>526170</v>
      </c>
      <c r="J94" s="37"/>
      <c r="K94" s="36">
        <f t="shared" si="6"/>
        <v>554057</v>
      </c>
      <c r="L94" s="37">
        <v>554057</v>
      </c>
      <c r="M94" s="38"/>
    </row>
    <row r="95" spans="1:13" ht="66.75" customHeight="1" hidden="1">
      <c r="A95" s="48"/>
      <c r="B95" s="46"/>
      <c r="C95" s="47"/>
      <c r="D95" s="47"/>
      <c r="E95" s="34">
        <f t="shared" si="8"/>
        <v>0</v>
      </c>
      <c r="F95" s="37"/>
      <c r="G95" s="37"/>
      <c r="H95" s="34">
        <f t="shared" si="4"/>
        <v>0</v>
      </c>
      <c r="I95" s="37"/>
      <c r="J95" s="37"/>
      <c r="K95" s="34">
        <f t="shared" si="6"/>
        <v>0</v>
      </c>
      <c r="L95" s="31"/>
      <c r="M95" s="38"/>
    </row>
    <row r="96" spans="1:13" ht="51" customHeight="1">
      <c r="A96" s="48" t="s">
        <v>74</v>
      </c>
      <c r="B96" s="46">
        <f>C96+D96</f>
        <v>2910097</v>
      </c>
      <c r="C96" s="47">
        <v>2910097</v>
      </c>
      <c r="D96" s="47"/>
      <c r="E96" s="34">
        <f t="shared" si="8"/>
        <v>0</v>
      </c>
      <c r="F96" s="37"/>
      <c r="G96" s="37"/>
      <c r="H96" s="34">
        <f t="shared" si="4"/>
        <v>3316131</v>
      </c>
      <c r="I96" s="34">
        <v>3316131</v>
      </c>
      <c r="J96" s="34"/>
      <c r="K96" s="34">
        <f t="shared" si="6"/>
        <v>3491886</v>
      </c>
      <c r="L96" s="34">
        <v>3491886</v>
      </c>
      <c r="M96" s="38"/>
    </row>
    <row r="97" spans="1:13" ht="57.75" customHeight="1">
      <c r="A97" s="48" t="s">
        <v>75</v>
      </c>
      <c r="B97" s="46">
        <f>B99+B100</f>
        <v>10147122</v>
      </c>
      <c r="C97" s="46">
        <f>C99+C100</f>
        <v>10147122</v>
      </c>
      <c r="D97" s="46"/>
      <c r="E97" s="34">
        <f t="shared" si="8"/>
        <v>7464441</v>
      </c>
      <c r="F97" s="31">
        <v>7464441</v>
      </c>
      <c r="G97" s="37"/>
      <c r="H97" s="34">
        <f t="shared" si="4"/>
        <v>7927234</v>
      </c>
      <c r="I97" s="31">
        <f>I99</f>
        <v>7927234</v>
      </c>
      <c r="J97" s="31"/>
      <c r="K97" s="34">
        <f t="shared" si="6"/>
        <v>8347378</v>
      </c>
      <c r="L97" s="31">
        <f>L99</f>
        <v>8347378</v>
      </c>
      <c r="M97" s="38"/>
    </row>
    <row r="98" spans="1:13" ht="33" customHeight="1">
      <c r="A98" s="45" t="s">
        <v>2</v>
      </c>
      <c r="B98" s="46"/>
      <c r="C98" s="47"/>
      <c r="D98" s="47"/>
      <c r="E98" s="34"/>
      <c r="F98" s="37"/>
      <c r="G98" s="37"/>
      <c r="H98" s="34"/>
      <c r="I98" s="37"/>
      <c r="J98" s="37"/>
      <c r="K98" s="34"/>
      <c r="L98" s="31"/>
      <c r="M98" s="38"/>
    </row>
    <row r="99" spans="1:13" ht="36" customHeight="1">
      <c r="A99" s="51" t="s">
        <v>76</v>
      </c>
      <c r="B99" s="54">
        <f>C99+D99</f>
        <v>8540622</v>
      </c>
      <c r="C99" s="57">
        <f>5693748+2846874</f>
        <v>8540622</v>
      </c>
      <c r="D99" s="57"/>
      <c r="E99" s="36">
        <f t="shared" si="8"/>
        <v>7464441</v>
      </c>
      <c r="F99" s="37">
        <v>7464441</v>
      </c>
      <c r="G99" s="37"/>
      <c r="H99" s="36">
        <f t="shared" si="4"/>
        <v>7927234</v>
      </c>
      <c r="I99" s="37">
        <v>7927234</v>
      </c>
      <c r="J99" s="37"/>
      <c r="K99" s="36">
        <f t="shared" si="6"/>
        <v>8347378</v>
      </c>
      <c r="L99" s="37">
        <v>8347378</v>
      </c>
      <c r="M99" s="38"/>
    </row>
    <row r="100" spans="1:13" ht="54" customHeight="1">
      <c r="A100" s="51" t="s">
        <v>77</v>
      </c>
      <c r="B100" s="54">
        <f>C100+D100</f>
        <v>1606500</v>
      </c>
      <c r="C100" s="57">
        <v>1606500</v>
      </c>
      <c r="D100" s="57"/>
      <c r="E100" s="34">
        <f t="shared" si="8"/>
        <v>0</v>
      </c>
      <c r="F100" s="37"/>
      <c r="G100" s="37"/>
      <c r="H100" s="34">
        <f t="shared" si="4"/>
        <v>0</v>
      </c>
      <c r="I100" s="37">
        <v>0</v>
      </c>
      <c r="J100" s="37"/>
      <c r="K100" s="34">
        <f t="shared" si="6"/>
        <v>0</v>
      </c>
      <c r="L100" s="31">
        <v>0</v>
      </c>
      <c r="M100" s="38"/>
    </row>
    <row r="101" spans="1:13" ht="96.75" customHeight="1">
      <c r="A101" s="48" t="s">
        <v>78</v>
      </c>
      <c r="B101" s="46">
        <f>C101+D101</f>
        <v>21300000</v>
      </c>
      <c r="C101" s="47">
        <v>21300000</v>
      </c>
      <c r="D101" s="57"/>
      <c r="E101" s="34">
        <f t="shared" si="8"/>
        <v>0</v>
      </c>
      <c r="F101" s="37"/>
      <c r="G101" s="37"/>
      <c r="H101" s="34">
        <f t="shared" si="4"/>
        <v>0</v>
      </c>
      <c r="I101" s="37">
        <v>0</v>
      </c>
      <c r="J101" s="37"/>
      <c r="K101" s="34">
        <f t="shared" si="6"/>
        <v>0</v>
      </c>
      <c r="L101" s="31">
        <v>0</v>
      </c>
      <c r="M101" s="38"/>
    </row>
    <row r="102" spans="1:13" ht="22.5" customHeight="1">
      <c r="A102" s="48" t="s">
        <v>2</v>
      </c>
      <c r="B102" s="54"/>
      <c r="C102" s="57"/>
      <c r="D102" s="57"/>
      <c r="E102" s="34"/>
      <c r="F102" s="37"/>
      <c r="G102" s="37"/>
      <c r="H102" s="34"/>
      <c r="I102" s="37"/>
      <c r="J102" s="37"/>
      <c r="K102" s="34"/>
      <c r="L102" s="31"/>
      <c r="M102" s="38"/>
    </row>
    <row r="103" spans="1:13" ht="22.5" customHeight="1">
      <c r="A103" s="51" t="s">
        <v>79</v>
      </c>
      <c r="B103" s="54">
        <f>C103+D103</f>
        <v>21300000</v>
      </c>
      <c r="C103" s="57">
        <v>21300000</v>
      </c>
      <c r="D103" s="57"/>
      <c r="E103" s="34">
        <f t="shared" si="8"/>
        <v>0</v>
      </c>
      <c r="F103" s="37"/>
      <c r="G103" s="37"/>
      <c r="H103" s="34">
        <f t="shared" si="4"/>
        <v>0</v>
      </c>
      <c r="I103" s="37">
        <v>0</v>
      </c>
      <c r="J103" s="37"/>
      <c r="K103" s="34">
        <f t="shared" si="6"/>
        <v>0</v>
      </c>
      <c r="L103" s="31">
        <v>0</v>
      </c>
      <c r="M103" s="38"/>
    </row>
    <row r="104" spans="1:13" ht="28.5" customHeight="1">
      <c r="A104" s="22" t="s">
        <v>48</v>
      </c>
      <c r="B104" s="41">
        <f aca="true" t="shared" si="9" ref="B104:M104">B13+B28+B48+B56</f>
        <v>2290794964.63</v>
      </c>
      <c r="C104" s="41">
        <f t="shared" si="9"/>
        <v>2192132144.63</v>
      </c>
      <c r="D104" s="41">
        <f t="shared" si="9"/>
        <v>98662820</v>
      </c>
      <c r="E104" s="41">
        <f t="shared" si="9"/>
        <v>2374957441</v>
      </c>
      <c r="F104" s="41">
        <f t="shared" si="9"/>
        <v>2273115841</v>
      </c>
      <c r="G104" s="41">
        <f t="shared" si="9"/>
        <v>101841600</v>
      </c>
      <c r="H104" s="41">
        <f t="shared" si="9"/>
        <v>2533085193</v>
      </c>
      <c r="I104" s="41">
        <f t="shared" si="9"/>
        <v>2453470693</v>
      </c>
      <c r="J104" s="41">
        <f t="shared" si="9"/>
        <v>79614500</v>
      </c>
      <c r="K104" s="41">
        <f t="shared" si="9"/>
        <v>2647443517</v>
      </c>
      <c r="L104" s="41">
        <f t="shared" si="9"/>
        <v>2564402917</v>
      </c>
      <c r="M104" s="41">
        <f t="shared" si="9"/>
        <v>83040600</v>
      </c>
    </row>
    <row r="105" spans="1:13" ht="28.5" customHeight="1">
      <c r="A105" s="4"/>
      <c r="B105" s="5"/>
      <c r="C105" s="6"/>
      <c r="D105" s="6"/>
      <c r="E105" s="6"/>
      <c r="F105" s="6"/>
      <c r="G105" s="6"/>
      <c r="H105" s="6"/>
      <c r="I105" s="6"/>
      <c r="J105" s="6"/>
      <c r="K105" s="6"/>
      <c r="L105" s="7"/>
      <c r="M105" s="7"/>
    </row>
    <row r="106" spans="1:13" s="8" customFormat="1" ht="60" customHeight="1">
      <c r="A106" s="69" t="s">
        <v>89</v>
      </c>
      <c r="B106" s="69"/>
      <c r="C106" s="69"/>
      <c r="D106" s="69"/>
      <c r="E106" s="69"/>
      <c r="F106" s="69"/>
      <c r="G106" s="69"/>
      <c r="H106" s="62"/>
      <c r="I106" s="62"/>
      <c r="J106" s="62"/>
      <c r="K106" s="62"/>
      <c r="L106" s="62"/>
      <c r="M106" s="62"/>
    </row>
    <row r="107" spans="1:13" s="8" customFormat="1" ht="33.75" customHeight="1">
      <c r="A107" s="65" t="s">
        <v>90</v>
      </c>
      <c r="B107" s="65"/>
      <c r="C107" s="65"/>
      <c r="D107" s="65"/>
      <c r="E107" s="65"/>
      <c r="F107" s="65"/>
      <c r="G107" s="65"/>
      <c r="H107" s="62"/>
      <c r="I107" s="62"/>
      <c r="J107" s="62"/>
      <c r="K107" s="62"/>
      <c r="L107" s="62"/>
      <c r="M107" s="62"/>
    </row>
    <row r="108" spans="1:13" s="8" customFormat="1" ht="19.5" customHeight="1">
      <c r="A108" s="65" t="s">
        <v>53</v>
      </c>
      <c r="B108" s="65"/>
      <c r="C108" s="65"/>
      <c r="D108" s="65"/>
      <c r="E108" s="65"/>
      <c r="F108" s="65"/>
      <c r="G108" s="65"/>
      <c r="H108" s="19"/>
      <c r="I108" s="19"/>
      <c r="J108" s="19"/>
      <c r="K108" s="19"/>
      <c r="L108" s="19"/>
      <c r="M108" s="19"/>
    </row>
    <row r="109" spans="1:13" ht="20.25" customHeight="1">
      <c r="A109" s="19"/>
      <c r="B109" s="24"/>
      <c r="C109" s="24"/>
      <c r="D109" s="25"/>
      <c r="E109" s="25"/>
      <c r="F109" s="24"/>
      <c r="G109" s="24"/>
      <c r="H109" s="24"/>
      <c r="I109" s="24"/>
      <c r="J109" s="24"/>
      <c r="K109" s="24"/>
      <c r="L109" s="1"/>
      <c r="M109" s="1"/>
    </row>
    <row r="110" spans="1:10" s="63" customFormat="1" ht="55.5" customHeight="1">
      <c r="A110" s="63" t="s">
        <v>94</v>
      </c>
      <c r="J110" s="63" t="s">
        <v>95</v>
      </c>
    </row>
  </sheetData>
  <sheetProtection/>
  <mergeCells count="13">
    <mergeCell ref="A11:A12"/>
    <mergeCell ref="A106:G106"/>
    <mergeCell ref="A107:G107"/>
    <mergeCell ref="L2:M2"/>
    <mergeCell ref="L3:M3"/>
    <mergeCell ref="L4:M4"/>
    <mergeCell ref="A108:G108"/>
    <mergeCell ref="A8:M8"/>
    <mergeCell ref="K5:M5"/>
    <mergeCell ref="B11:D11"/>
    <mergeCell ref="E11:G11"/>
    <mergeCell ref="H11:J11"/>
    <mergeCell ref="K11:M11"/>
  </mergeCells>
  <printOptions/>
  <pageMargins left="0.7874015748031497" right="0.7874015748031497" top="1.1811023622047245" bottom="0.3937007874015748" header="0.5118110236220472" footer="0.5118110236220472"/>
  <pageSetup fitToHeight="4" fitToWidth="1" horizontalDpi="600" verticalDpi="600" orientation="landscape" paperSize="9" scale="39" r:id="rId1"/>
  <headerFooter differentFirst="1">
    <oddHeader>&amp;C&amp;"Times New Roman,обычный"&amp;P&amp;R&amp;"Times New Roman,обычный"&amp;18Продовження додатка 2</oddHeader>
  </headerFooter>
  <rowBreaks count="3" manualBreakCount="3">
    <brk id="38" max="12" man="1"/>
    <brk id="67" max="12" man="1"/>
    <brk id="9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2021-05-20T08:38:49Z</cp:lastPrinted>
  <dcterms:created xsi:type="dcterms:W3CDTF">2019-11-08T11:08:58Z</dcterms:created>
  <dcterms:modified xsi:type="dcterms:W3CDTF">2021-05-20T08:38:52Z</dcterms:modified>
  <cp:category/>
  <cp:version/>
  <cp:contentType/>
  <cp:contentStatus/>
</cp:coreProperties>
</file>