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90" windowWidth="14265" windowHeight="10470" activeTab="0"/>
  </bookViews>
  <sheets>
    <sheet name="дод.6" sheetId="1" r:id="rId1"/>
  </sheets>
  <externalReferences>
    <externalReference r:id="rId4"/>
  </externalReferences>
  <definedNames>
    <definedName name="_xlfn.AGGREGATE" hidden="1">#NAME?</definedName>
    <definedName name="_xlnm.Print_Titles" localSheetId="0">'дод.6'!$5:$5</definedName>
    <definedName name="_xlnm.Print_Area" localSheetId="0">'дод.6'!$A$1:$I$222</definedName>
  </definedNames>
  <calcPr fullCalcOnLoad="1"/>
</workbook>
</file>

<file path=xl/sharedStrings.xml><?xml version="1.0" encoding="utf-8"?>
<sst xmlns="http://schemas.openxmlformats.org/spreadsheetml/2006/main" count="441" uniqueCount="328">
  <si>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</si>
  <si>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</si>
  <si>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</si>
  <si>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</si>
  <si>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</si>
  <si>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</si>
  <si>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</si>
  <si>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</si>
  <si>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</si>
  <si>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0110170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</si>
  <si>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</si>
  <si>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</si>
  <si>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Апарат міської ради</t>
  </si>
  <si>
    <t>Капітальні видатки</t>
  </si>
  <si>
    <t>грн.</t>
  </si>
  <si>
    <t>0117210</t>
  </si>
  <si>
    <t>Підтримка засобів масової інформації</t>
  </si>
  <si>
    <t>0117211</t>
  </si>
  <si>
    <t>0830</t>
  </si>
  <si>
    <t>0300000</t>
  </si>
  <si>
    <t>Адміністрація Дніпровського району міської ради</t>
  </si>
  <si>
    <t>0620</t>
  </si>
  <si>
    <t>Благоустрій міст, сіл, селищ</t>
  </si>
  <si>
    <t>1000000</t>
  </si>
  <si>
    <t>Орган* з питань освіти і науки, молоді та спорту</t>
  </si>
  <si>
    <t>1010000</t>
  </si>
  <si>
    <t>Департамент з гуманітарних питань  міської ради</t>
  </si>
  <si>
    <t>1011010</t>
  </si>
  <si>
    <t>0910</t>
  </si>
  <si>
    <t>1011020</t>
  </si>
  <si>
    <t>0921</t>
  </si>
  <si>
    <t>1014070</t>
  </si>
  <si>
    <t>0824</t>
  </si>
  <si>
    <t>Музеї і виставки</t>
  </si>
  <si>
    <t>1014100</t>
  </si>
  <si>
    <t>0960</t>
  </si>
  <si>
    <t>Школи естетичного виховання дітей</t>
  </si>
  <si>
    <t>1017470</t>
  </si>
  <si>
    <t>1400000</t>
  </si>
  <si>
    <t>Орган* з питань охорони здоров'я</t>
  </si>
  <si>
    <t>1410000</t>
  </si>
  <si>
    <t>Департамент охорони здоров'я та соціальної політики міської ради</t>
  </si>
  <si>
    <t>1412010</t>
  </si>
  <si>
    <t>0731</t>
  </si>
  <si>
    <t>1412180</t>
  </si>
  <si>
    <t>0726</t>
  </si>
  <si>
    <t>1413030</t>
  </si>
  <si>
    <t>1413031</t>
  </si>
  <si>
    <t>1030</t>
  </si>
  <si>
    <t>1413300</t>
  </si>
  <si>
    <t>1090</t>
  </si>
  <si>
    <t>Інші установи та заклади</t>
  </si>
  <si>
    <t>1416310</t>
  </si>
  <si>
    <t>1500000</t>
  </si>
  <si>
    <t>Орган з питань праці та соціального захисту населення</t>
  </si>
  <si>
    <t>3200000</t>
  </si>
  <si>
    <t>Орган з питань регуляторної політики і підприємництва</t>
  </si>
  <si>
    <t>3210000</t>
  </si>
  <si>
    <t>3210180</t>
  </si>
  <si>
    <t>4500000</t>
  </si>
  <si>
    <t>Орган з питань комунальної власності</t>
  </si>
  <si>
    <t>4510000</t>
  </si>
  <si>
    <t>4517310</t>
  </si>
  <si>
    <t>0421</t>
  </si>
  <si>
    <t>4710000</t>
  </si>
  <si>
    <t>Департамент житлово-комунального господарства та будівництва міської ради</t>
  </si>
  <si>
    <t>4710180</t>
  </si>
  <si>
    <t>4700000</t>
  </si>
  <si>
    <t>Орган з питань будівництва</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</si>
  <si>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</si>
  <si>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</si>
  <si>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</si>
  <si>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</si>
  <si>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</si>
  <si>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</si>
  <si>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</si>
  <si>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</si>
  <si>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</si>
  <si>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4716310</t>
  </si>
  <si>
    <t>4716350</t>
  </si>
  <si>
    <t>Проведення невідкладних відновлювальних робіт, будівництво та реконструкція позашкільних навчальних закладів</t>
  </si>
  <si>
    <t>4717470</t>
  </si>
  <si>
    <t>4718800</t>
  </si>
  <si>
    <t>0180</t>
  </si>
  <si>
    <t>Інші субвенції</t>
  </si>
  <si>
    <t>4800000</t>
  </si>
  <si>
    <t>Орган з питань містобудування та архітектури</t>
  </si>
  <si>
    <t>4810000</t>
  </si>
  <si>
    <t>4816430</t>
  </si>
  <si>
    <t>0443</t>
  </si>
  <si>
    <t>Розробка схем та проектних рішень масового застосування</t>
  </si>
  <si>
    <t>4817470</t>
  </si>
  <si>
    <t>6000000</t>
  </si>
  <si>
    <t>Орган з питань екології, охорони навколишнього середовища та природних ресурсів</t>
  </si>
  <si>
    <t>6010000</t>
  </si>
  <si>
    <t>6017470</t>
  </si>
  <si>
    <t>6500000</t>
  </si>
  <si>
    <t>Орган з питань транспорту, зв`язку та інформатизації</t>
  </si>
  <si>
    <t>6510000</t>
  </si>
  <si>
    <t>6517470</t>
  </si>
  <si>
    <t>6700000</t>
  </si>
  <si>
    <t>Орган з питань надзвичайних ситуацій</t>
  </si>
  <si>
    <t>6710000</t>
  </si>
  <si>
    <t>6710180</t>
  </si>
  <si>
    <t>Реконструкція будівлі, розташованої за адресою вул.Мендєлєєва, 21А, м.Кам`янське (у т.ч. проектно-кошторисна документація)</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</si>
  <si>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</si>
  <si>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 xml:space="preserve">на капітальний ремонт дорожнього покриття мостового переходу через річку Дніпро </t>
  </si>
  <si>
    <t>на капітальний ремонт центрального парку культури та відпочинку</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</si>
  <si>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t>
  </si>
  <si>
    <t xml:space="preserve">Будівництво індивідуального теплового пункту житлового будинку по просп.Металургів, 14 у м.Кам"янському </t>
  </si>
  <si>
    <t>Комплексна забудова на земельних ділянках, які надані учасникам бойових дій та сім’ям загиблих під час виконання службових обов’язків в зоні АТО (в т.ч. ПКД)</t>
  </si>
  <si>
    <t xml:space="preserve">Будівництво кладовища  лівобережної частини м.Дніпродзержинська </t>
  </si>
  <si>
    <t>Реконструкція системи теплопостачання КЗ «Дитячий екологічний центр м.Дніпродзержинськ» Дніпродзержинської міської ради за адресою: вул. Кільцева, 3 (в т.ч. коригування ПКД)</t>
  </si>
  <si>
    <t>Благоустрій території 5-го мкр.л/б (в т.ч. коригування ПКД)</t>
  </si>
  <si>
    <t>0310000</t>
  </si>
  <si>
    <t>0316060</t>
  </si>
  <si>
    <t>1510000</t>
  </si>
  <si>
    <t>1516310</t>
  </si>
  <si>
    <t>Кам'янська міська рада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</si>
  <si>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</si>
  <si>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</si>
  <si>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Дошкільна освiта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</si>
  <si>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</si>
  <si>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Внески до статутного капіталу суб`єктів господарювання</t>
  </si>
  <si>
    <t>Багатопрофільна стаціонарна медична допомога населенню</t>
  </si>
  <si>
    <t>Первинна медична допомога населенню</t>
  </si>
  <si>
    <t>Реалізація заходів щодо інвестиційного розвитку території</t>
  </si>
  <si>
    <t>Управління соціального захисту населення адміністрації Південного району міської ради</t>
  </si>
  <si>
    <t>Департмент муніципальних послуг та регуляторної політики міської ради</t>
  </si>
  <si>
    <t>Керівництво і управління у відповідній сфері у містах республіканського Автономної Республіки Крим та обласного значення</t>
  </si>
  <si>
    <t>Сприяння діяльності телебачення і радіомовлення</t>
  </si>
  <si>
    <t>Департамент комунальної власності, земельних відносин та реєстрації речових прав на нерухоме майно міської ради</t>
  </si>
  <si>
    <t>7310</t>
  </si>
  <si>
    <t>Проведення заходів із землеустрою</t>
  </si>
  <si>
    <t>Забезпечення надійного та безперебійного функціонування житлово-експлуатаційного господарства</t>
  </si>
  <si>
    <t>6010</t>
  </si>
  <si>
    <t>Капітальний ремонт житлового фонду</t>
  </si>
  <si>
    <t>Забезпечення функціонування теплових мереж</t>
  </si>
  <si>
    <t>Реалізація заходів щодо інвестиційного розвитку території, з них:</t>
  </si>
  <si>
    <t>Управління містобудування та архітектури міської ради</t>
  </si>
  <si>
    <t>Управління екології та природних ресурсів Кам'янської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</si>
  <si>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</si>
  <si>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</si>
  <si>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0170</t>
  </si>
  <si>
    <t>з них:</t>
  </si>
  <si>
    <r>
      <t>Код програмної класифікації видатків та кредитування місцевих бюджетів</t>
    </r>
    <r>
      <rPr>
        <vertAlign val="superscript"/>
        <sz val="11"/>
        <rFont val="Times New Roman"/>
        <family val="1"/>
      </rPr>
      <t>2</t>
    </r>
  </si>
  <si>
    <r>
      <t>Код ТПКВКМБ /
ТКВКБМС</t>
    </r>
    <r>
      <rPr>
        <vertAlign val="superscript"/>
        <sz val="11"/>
        <rFont val="Times New Roman"/>
        <family val="1"/>
      </rPr>
      <t>3</t>
    </r>
  </si>
  <si>
    <r>
      <t>Код ФКВКБ</t>
    </r>
    <r>
      <rPr>
        <vertAlign val="superscript"/>
        <sz val="11"/>
        <rFont val="Times New Roman"/>
        <family val="1"/>
      </rPr>
      <t>4</t>
    </r>
  </si>
  <si>
    <t>Будівництво лівобережного з"їзду з мостового переходу через р. Дніпро на просп. Металургів, м.Кам"янське (у т.ч. проектно-кошторисні, інжинерно-вишукувальні роботи та інструментальні обстеження)</t>
  </si>
  <si>
    <t>на капітальний ремонт об`єктів соціально-культурної сфери та інфраструктури міста</t>
  </si>
  <si>
    <t>розроблення містобудівної документації на місцевому та регіональному рівнях</t>
  </si>
  <si>
    <t>Секретар міської ради</t>
  </si>
  <si>
    <t xml:space="preserve">О.Ю.Залевський </t>
  </si>
  <si>
    <t>КП КМР  «Тепломережі» в т.ч.:</t>
  </si>
  <si>
    <t>КВП КМР «Міськводоканал» в т.ч.:</t>
  </si>
  <si>
    <t>КП КМР «Інформаційні системи» в т.ч.:</t>
  </si>
  <si>
    <t>Проведення невідкладних відновлювальних робіт, будівництво та реконструкція лікарень загального профілю</t>
  </si>
  <si>
    <t xml:space="preserve">Реконструкція лікарні (пологового будинку) комунального закладу «Кам’янська міська лікарня №9» Дніпропетровської обласної ради за адресою: м.Кам’янське, просп. Аношкіна, 72, (у т.ч. ПКД) </t>
  </si>
  <si>
    <t>КП КМП "Кам`янське автотранспортне підприємство 042802» в т.ч.:</t>
  </si>
  <si>
    <t xml:space="preserve"> КП КМР «Управляюча компанія по обслуговуванню житлового фонду»в т.ч.:</t>
  </si>
  <si>
    <t xml:space="preserve">для розрахунків за енергоносії та покупне тепло КП КМР  «Тепломережі» </t>
  </si>
  <si>
    <t>на заходи, передбачені в Програмі розвитку комунального підприємства КП КМР «Кам`янське автотранспортне підприємство 042802» на 2016-2019 роки, затвердженій рішенням міської ради від 25.12.2015 №28-03/VII</t>
  </si>
  <si>
    <t>для оплати заробітної плати КП КМР «Благоустрій»</t>
  </si>
  <si>
    <t>для оплати нарахувань (податків) на заробітну плату КП КМР «Благоустрій»</t>
  </si>
  <si>
    <t>для оплати оренди комунального майна для розміщення офісу підприємства КП КМР «Благоустрій»</t>
  </si>
  <si>
    <t>для придбання основних фондів КП КМР «Благоустрій»</t>
  </si>
  <si>
    <t>для придбання спецтехніки та автотранспорту КП КМР «Благоустрій»</t>
  </si>
  <si>
    <t>для оплати податків та зборів КП КМР «Благоустрій»</t>
  </si>
  <si>
    <t>для оплати за енергоносії та інші комунальні послуги (опалення, електрична енергія, вода та водовідведення, охорона та інше) КП КМР «Благоустрій»</t>
  </si>
  <si>
    <t>оплата нарахувань на заробітну плату КП КМР«Екосервіс»</t>
  </si>
  <si>
    <t>оплата податків і зборів КП КМР«Екосервіс»</t>
  </si>
  <si>
    <t>придбання основних фондів КП КМР«Екосервіс»</t>
  </si>
  <si>
    <t>оплата комунальних послуг та енергоносіїв, палива КП КМР«Екосервіс»</t>
  </si>
  <si>
    <t>оплата заробітної плати КП КМР«Екосервіс»</t>
  </si>
  <si>
    <t>1513104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</si>
  <si>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</si>
  <si>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</si>
  <si>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</si>
  <si>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 КМР "Комунальник" в т.ч.:</t>
  </si>
  <si>
    <t>для оплати заробітної плати та нарахувань КП КМР «Комунальник»</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</si>
  <si>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</si>
  <si>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</si>
  <si>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</si>
  <si>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Протиаварійні, протизсувні заходи біля опори №10 ЛЕП 150 кВ Л-88/89, розташованої у районі вул. Тритузна (Петровського), 102А у м. Кам’янське Дніпропетровської області</t>
  </si>
  <si>
    <t>7600000</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</si>
  <si>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</si>
  <si>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</si>
  <si>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</si>
  <si>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</si>
  <si>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</si>
  <si>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 xml:space="preserve">на забезпечення бензиновим генератором, оргтехнікою, канцелярськими товарами, паливо-мастильними матеріалами </t>
  </si>
  <si>
    <t>Фінансовий орган (в частині міжбюджетних трансфертів, резервного фонду)</t>
  </si>
  <si>
    <t>Реконструкція будівлі спортклубу комунального закладу «Дитячо-юнацька спортивна школа №2» Кам’янської міської ради за адресою: вул.Миру, 19А, м. Кам’янське (в т.ч. виготовлення проектно-кошторисної документації)</t>
  </si>
  <si>
    <t>на виплату заробітної плати з нарахуваннями, оплату  енергоносіїв та комунальних послуг</t>
  </si>
  <si>
    <t>Видатки на запобігання та ліквідацію надзвичайних ситуацій та наслідків стихійного лиха</t>
  </si>
  <si>
    <t>0320</t>
  </si>
  <si>
    <t>1011090</t>
  </si>
  <si>
    <t>Надання позашкільної освіти позашкільними закладами освіти, заходи із позашкільної роботи з дітьми</t>
  </si>
  <si>
    <t>7300000</t>
  </si>
  <si>
    <t>Орган з питань економіки</t>
  </si>
  <si>
    <t>7310000</t>
  </si>
  <si>
    <t>'Департамент економічного розвитку міської ради</t>
  </si>
  <si>
    <t>7310180</t>
  </si>
  <si>
    <t>7500000</t>
  </si>
  <si>
    <t>7510000</t>
  </si>
  <si>
    <t>7510180</t>
  </si>
  <si>
    <t>Фінансовий орган</t>
  </si>
  <si>
    <t>ПЕРЕЛІК                                                                                                                                                                                                                                                                    об’єктів, видатки на які у 2017  році будуть проводитися за рахунок коштів бюджету розвитку</t>
  </si>
  <si>
    <t>Реконструкція вхідного вузлу житлового будинку за адресою: вул.Харківська, 23, кв. 60,  м.Дніпродзержинськ</t>
  </si>
  <si>
    <t>Реконструкція вхідного вузлу  житлового будинку за адресою: просп.Івана Франка, буд. 22, кв. 80, м.Кам’янське (ПКД)</t>
  </si>
  <si>
    <t xml:space="preserve">Реконструкція вхідного вузлу житлового будинку за адресою: просп.Металургів, буд. 70, кв. 26, м.Кам’янське (ПКД) </t>
  </si>
  <si>
    <t xml:space="preserve">Реконструкція вхідного вузлу  житлового будинку за адресою: просп.Металургів, буд. 88, кв. 59,  м.Кам’янське (ПКД) </t>
  </si>
  <si>
    <t xml:space="preserve">Реконструкція вхідного вузлу  житлового будинку за адресою: просп.Івана Франка, буд. 24, кв. 120, 138,  м.Кам’янське (ПКД) </t>
  </si>
  <si>
    <t>Реконструкція вхідного вузлу  житлового будинку за адресою: вул.Сергія Слісаренка, буд. 16, кв. 3, м.Кам’янське (ПВР)</t>
  </si>
  <si>
    <t>Реконструкція вхідного вузлу  житлового будинку за адресою: вул.Звенигородська, буд. 33, кв.23, м.Кам’янське (ПВР)</t>
  </si>
  <si>
    <t xml:space="preserve">Реконструкція вхідного вузлу  житлового будинку за адресою: бульв.Незалежності, буд. 33, кв.1,  м.Кам’янське (ПКД) </t>
  </si>
  <si>
    <t xml:space="preserve">Реконструкція вхідного вузлу житлового будинку за адресою: вул.Харківська, буд. 69, кв. 5, 33, м.Кам’янське (ПКД) </t>
  </si>
  <si>
    <t>1412220</t>
  </si>
  <si>
    <t>2220</t>
  </si>
  <si>
    <t>0763</t>
  </si>
  <si>
    <t>Інші заходи в галузі охорони здоров`я</t>
  </si>
  <si>
    <t>1011040</t>
  </si>
  <si>
    <t>1040</t>
  </si>
  <si>
    <t>0922</t>
  </si>
  <si>
    <t>Надання загальної середньої освіти загальноосвiтнiми школами-iнтернатами, загальноосвітніми санаторними школами-інтернатами</t>
  </si>
  <si>
    <t>заходи, передбачені в Програмі розвитку та утримання комунального підприємства Кам’янської міської ради «Інформаційні системи» на 2017–2020 роки, затвердженій рішенням міської ради від 16.12.2016 №594-12/VII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</si>
  <si>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</si>
  <si>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</si>
  <si>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Реконструкція стадіону КЗ "СК "Прометей" (в т.ч.ПКД)</t>
  </si>
  <si>
    <t>організація та проведення пленеру садово-паркових скульптур</t>
  </si>
  <si>
    <t>Капітальні трансферти КП КМР «Кіноконцертний зал «Мир» , в т.ч.:</t>
  </si>
  <si>
    <t>для розрахунків за енергоносії та енергоресурси та воду на функціонування басейну (залізобетонної споруди) КП"Кіноконцертний зал "Мир", у тому числі погашення кредиторської заборгованості за 2016 рік-11700грн"</t>
  </si>
  <si>
    <t>для виплати заробітної плати КП "Кіноконцертний зал "Мир"</t>
  </si>
  <si>
    <t>для проведення капітального ремонту роздягальні в КП "Кіноконцертний зал "Мир"</t>
  </si>
  <si>
    <t>Будівництво каналізаційного колектора від КЗ «Середня загальноосвітня школа №19 м. Кам’янське КМР (ПВР)</t>
  </si>
  <si>
    <t>0310180</t>
  </si>
  <si>
    <t>в тому числі за рахунок освітньої субвенції з державного бюджету місцевим бюджетам</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</si>
  <si>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</si>
  <si>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1014020</t>
  </si>
  <si>
    <t>4020</t>
  </si>
  <si>
    <t>0821</t>
  </si>
  <si>
    <t>1014060</t>
  </si>
  <si>
    <t>4060</t>
  </si>
  <si>
    <t>Бiблiотеки</t>
  </si>
  <si>
    <t>Театри</t>
  </si>
  <si>
    <t>Керівництво і управління у відповідній сфері у містах, селищах, селах</t>
  </si>
  <si>
    <t>Реконструкція зовнішніх  електричних мереж – лінії 0,4 кВ від РП- 0,4 кВ ТП – 165 в Дніпродзержинському РЕМ, м. Дніпродзержинськ Дніпропетровської обл. для електропостачання дошкільного навчального закладу №22 «Казкова країна"</t>
  </si>
  <si>
    <t>для погашення заборгованості за енергоносії КВП КМР «Міськводоканал»</t>
  </si>
  <si>
    <t>для проведення поточного ремонту основних засобів КВП КМР «Міськводоканал»</t>
  </si>
  <si>
    <t xml:space="preserve">з метою заміни водопроводу по вул.Центральній смт.Карнаухівка для подальшого виконання капітального ремонту дорожнього покриття </t>
  </si>
  <si>
    <t>на заходи передбачені в Програмі розвитку та утримання   КП КМР «Управляюча компанія по обслуговуванню житлового фонду» на 2016-2020роки", яка затверджена рішенням міської ради від 17.06.2016№252-08/VII(зі змінами")</t>
  </si>
  <si>
    <t>Адміністрація Південного району міської ради</t>
  </si>
  <si>
    <t>Реконструкція будівлі АЗПСМ №1, 2 КЗОЗ ДМР "ЦПМСД №3" за адресою: просп.Леніна, 20А в м.Дніпродзержинську (утеплення фасаду, заміна вікон та дверей, системи опалення, водопостачання та розташування модульної котельні)" у т.ч. коригування ПКД</t>
  </si>
  <si>
    <t>Утримання та розвиток інфраструктури доріг</t>
  </si>
  <si>
    <t>0456</t>
  </si>
  <si>
    <t>Будівництво дитячого садка по вул.Громадянській, м.Кам'янське (в т.ч. проект відведення земельної ділянки)</t>
  </si>
  <si>
    <t xml:space="preserve"> КП «Дніпродзержинський спецкомбінат" в т.ч.:</t>
  </si>
  <si>
    <t>на заходи передбачені в Програмі розвитку КП ДМР «Дніпродзержинський спецкомбінат» на 2015-2018 роки", яка затверджена рішенням міської ради від 26.12.2014№1183-58/VI(зі змінами")</t>
  </si>
  <si>
    <t xml:space="preserve"> КП КМР «Містшляхсервіс" в т.ч.:</t>
  </si>
  <si>
    <t>на заходи передбачені в Програмі розвитку та утримання КП КМР «Містшляхсервіс» на 2017-2020 роки", яка затверджена рішенням міської ради від 24.02.2017№641-14/VIІ</t>
  </si>
  <si>
    <t>0316010</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</si>
  <si>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</si>
  <si>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1015030</t>
  </si>
  <si>
    <t>Розвиток дитячо-юнацького та резервного спорту</t>
  </si>
  <si>
    <t>1015031</t>
  </si>
  <si>
    <t>5031</t>
  </si>
  <si>
    <t>0810</t>
  </si>
  <si>
    <t>Утримання та навчально-тренувальна робота комунальних дитячо-юнацьких спортивних шкіл</t>
  </si>
  <si>
    <t>Капітальні трансферти КП «Лівобережний парк», в т.ч.:</t>
  </si>
  <si>
    <t>Поточний ремонт приміщення тиру</t>
  </si>
  <si>
    <t>Поточний ремонт зовнішньої системи освітлення</t>
  </si>
  <si>
    <t>Поточний ремонт громадського туалету</t>
  </si>
  <si>
    <t>Монтаж системи поливу</t>
  </si>
  <si>
    <t>3216310</t>
  </si>
  <si>
    <t>6310</t>
  </si>
  <si>
    <t>3217470</t>
  </si>
  <si>
    <t>Реконструкція адміністративної будівлі за адресою проспект Василя Стуса, 10/12 в м.Кам’янське</t>
  </si>
  <si>
    <t>Капітальні трансферти КП КМР «Благоустрій» в т.ч.:</t>
  </si>
  <si>
    <t xml:space="preserve">для оплати заробітної плати </t>
  </si>
  <si>
    <t xml:space="preserve">для оплати нарахувань (податків) на заробітну плату </t>
  </si>
  <si>
    <t xml:space="preserve">для оплати оренди комунального майна для розміщення офісу підприємства </t>
  </si>
  <si>
    <t>для оплати за енергоносії та інші комунальні послуги (опалення, електрична енергія, вода та водовідведення, охорона та інше)</t>
  </si>
  <si>
    <t xml:space="preserve">для придбання основних фондів </t>
  </si>
  <si>
    <t xml:space="preserve">для придбання спецтехніки та автотранспорту </t>
  </si>
  <si>
    <t>Капітальні трансферти                                                                      КП КМР«Екосервіс» в т.ч.:</t>
  </si>
  <si>
    <t>Капітальні трансферти підприємствам (установам, організаціям)</t>
  </si>
  <si>
    <t xml:space="preserve">Фінансування заходів з впровадження інформаційної системи транспорту </t>
  </si>
  <si>
    <t>Капітальні трансферти КП«Трамвай», в т.ч:</t>
  </si>
  <si>
    <t>в т.ч.виконання доручень, наданих виборцям депутатами обласної ради у 2017 році</t>
  </si>
  <si>
    <t>на заходи передбачені в Програмі розвитку       КВП КМР "Міськводоканал" на 2016-2020 роки, затвердженій рішенням міської ради від 26.02.2016 №92-05/VII(зі змінами)</t>
  </si>
  <si>
    <t>для оснащення комп’ютерною та оргтехнікою, придбання серверів, розробки та модернізації програмного забезпечення</t>
  </si>
  <si>
    <t xml:space="preserve">для придбання офісних меблів, ремонту та інше </t>
  </si>
  <si>
    <t>для виплат по заробітній платі з нарахуванням (в тому числі заборгованості)</t>
  </si>
  <si>
    <t>КП КМР "Зеленбуд" в т.ч.:</t>
  </si>
  <si>
    <t>на заходи, передбачені в "Програмі розвитку та збереження зелених насаджень в м.Дніпродзержинську на 2013-2017 роки", яка затверджена рішенням міської ради від 30.01.2013 №668-31/VI (зі змінами)</t>
  </si>
  <si>
    <t>у тому числі за рахунок субвенції з обласного бюджету на виконання доручень виборців депутатами обласної ради у 2017 році</t>
  </si>
  <si>
    <t xml:space="preserve">на заходи передбачені в Програмі розвитку та утримання комунального підприємства Кам’янської міської ради «Управляюча компанія по обслуговуванню житлового фонду» на 2016 – 2020 роки», яка затверджена рішенням міської ради від 17.06.2016 №252-08/VІІ (зі змінами), для виконання поточного ремонту вікон житлового будинку (заміна вікон в місцях загального користування) за адресою: вул.Освітня, 34 (перший під’їзд) </t>
  </si>
  <si>
    <t>2000000</t>
  </si>
  <si>
    <t>Орган у справах дітей</t>
  </si>
  <si>
    <t>2010000</t>
  </si>
  <si>
    <t>Служба у справах дітей міської ради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</si>
  <si>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</si>
  <si>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</si>
  <si>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 заходи, передбачені в Програмі розвитку комунального підприємства Кам’янської міської ради «Тепломережі» на 2016–2020 роки, затвердженої рішенням міської ради від 29.01.2016 №58-04/VII (зі змінами)</t>
  </si>
  <si>
    <t>4716330</t>
  </si>
  <si>
    <t>Проведення невідкладних відновлювальних робіт, будівництво та реконструкція загальноосвітніх  навчальних закладів</t>
  </si>
  <si>
    <t>Реконструкція будівлі КЗ "СЗОШ №37 м.Дніпродзержинська Дніпродзержинської міської ради" за адресою: вул. Щербицького, 34/22" (у т.ч. ПВР)</t>
  </si>
  <si>
    <t>придбання КП «Трамвай» обладнання, інструментів, запасних частин, матеріалів та послуг для проведення першого технічного обслуговування    (ТО-1), другого технічного обслуговування (ТО-2), сезонного технічного обслуговування (СО), капітального, середнього, поточного, непланового ремонтів рухомого складу, трамвайної колії та контактно-кабельної мережі та тягових підстанцій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</si>
  <si>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</si>
  <si>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0133</t>
  </si>
  <si>
    <t>Інші видатки</t>
  </si>
  <si>
    <t>в тому числі субвенція з державного бюджету місцевим бюджетам на здійснення заходів щодо соціально-економічного розвитку окремих територій</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</si>
  <si>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2017)</t>
  </si>
  <si>
    <r>
      <t xml:space="preserve">Додаток 5
до рішення міської ради                                                                                                                                                                                                     від </t>
    </r>
    <r>
      <rPr>
        <u val="single"/>
        <sz val="14"/>
        <rFont val="Times New Roman"/>
        <family val="1"/>
      </rPr>
      <t xml:space="preserve"> 16.12.2016  </t>
    </r>
    <r>
      <rPr>
        <sz val="14"/>
        <rFont val="Times New Roman"/>
        <family val="1"/>
      </rPr>
      <t xml:space="preserve"> </t>
    </r>
    <r>
      <rPr>
        <u val="single"/>
        <sz val="14"/>
        <rFont val="Times New Roman"/>
        <family val="1"/>
      </rPr>
      <t xml:space="preserve">№ 560-12/VII </t>
    </r>
    <r>
      <rPr>
        <sz val="14"/>
        <rFont val="Times New Roman"/>
        <family val="1"/>
      </rPr>
      <t xml:space="preserve">                    
(у редакції рішення міської ради                                                                                                                                                                                     від _________ №_________)</t>
    </r>
  </si>
  <si>
    <t>Управління соціального захисту населення адміністрації Дніпровського району міської ради</t>
  </si>
  <si>
    <t>1516324</t>
  </si>
  <si>
    <t>Будівництво та придбання житла для окремих категорій населення</t>
  </si>
  <si>
    <t>1516320</t>
  </si>
  <si>
    <t>Надання допомоги у вирішенні житлових питань</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</si>
  <si>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</si>
  <si>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Реконструкція елінга для зберігання лодок за адресою: вул.П.Морозова, 100, м.Дніпродзержинськ (в т.ч. коригування ПКД)</t>
  </si>
  <si>
    <t>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</si>
  <si>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0316310</t>
  </si>
  <si>
    <t>Реконструкція адміністративної будівлі за адресою: вул. Затишна, буд. 3 в м. Кам'янське</t>
  </si>
  <si>
    <t>у тому числі за рахунок субвенції з обласного бюджету на виконання доручень виборців депутатами обласної ради</t>
  </si>
  <si>
    <t>Капітальні трансферти КП ДМР «Центральний парк культури та відпочинку»,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</si>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</sst>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1"/>
      <name val="Times New Roman"/>
      <family val="1"/>
    </font>
    <font>
      <sz val="14"/>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vertAlign val="superscript"/>
      <sz val="11"/>
      <name val="Times New Roman"/>
      <family val="1"/>
    </font>
    <font>
      <i/>
      <sz val="11"/>
      <name val="Times New Roman"/>
      <family val="1"/>
    </font>
    <font>
      <sz val="24"/>
      <name val="Times New Roman"/>
      <family val="1"/>
    </font>
    <font>
      <sz val="20"/>
      <name val="Times New Roman"/>
      <family val="1"/>
    </font>
    <font>
      <b/>
      <sz val="12"/>
      <name val="Times New Roman"/>
      <family val="1"/>
    </font>
    <font>
      <b/>
      <sz val="12"/>
      <color indexed="10"/>
      <name val="Times New Roman"/>
      <family val="1"/>
    </font>
    <font>
      <sz val="12"/>
      <name val="Times New Roman"/>
      <family val="1"/>
    </font>
    <font>
      <u val="single"/>
      <sz val="14"/>
      <name val="Times New Roman"/>
      <family val="1"/>
    </font>
    <font>
      <b/>
      <i/>
      <sz val="10"/>
      <name val="Times New Roman"/>
      <family val="1"/>
    </font>
    <font>
      <sz val="11"/>
      <color indexed="10"/>
      <name val="Times New Roman"/>
      <family val="1"/>
    </font>
    <font>
      <sz val="11"/>
      <color indexed="12"/>
      <name val="Times New Roman"/>
      <family val="1"/>
    </font>
    <font>
      <b/>
      <i/>
      <sz val="11"/>
      <name val="Times New Roman"/>
      <family val="1"/>
    </font>
    <font>
      <i/>
      <sz val="10"/>
      <name val="Times New Roman"/>
      <family val="1"/>
    </font>
    <font>
      <b/>
      <i/>
      <sz val="11"/>
      <color indexed="10"/>
      <name val="Times New Roman"/>
      <family val="1"/>
    </font>
    <font>
      <b/>
      <i/>
      <sz val="10"/>
      <color indexed="10"/>
      <name val="Times New Roman"/>
      <family val="1"/>
    </font>
    <font>
      <b/>
      <i/>
      <sz val="10.5"/>
      <name val="Times New Roman"/>
      <family val="1"/>
    </font>
    <font>
      <i/>
      <sz val="11"/>
      <color indexed="10"/>
      <name val="Times New Roman"/>
      <family val="1"/>
    </font>
    <font>
      <b/>
      <i/>
      <sz val="12"/>
      <color indexed="10"/>
      <name val="Times New Roman"/>
      <family val="1"/>
    </font>
    <font>
      <i/>
      <sz val="10"/>
      <color indexed="10"/>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1">
    <xf numFmtId="0" fontId="0" fillId="0" borderId="0" xfId="0" applyAlignment="1">
      <alignment/>
    </xf>
    <xf numFmtId="0" fontId="24" fillId="0" borderId="0" xfId="0" applyNumberFormat="1" applyFont="1" applyFill="1" applyAlignment="1" applyProtection="1">
      <alignment vertical="center" wrapText="1"/>
      <protection/>
    </xf>
    <xf numFmtId="0" fontId="24" fillId="0" borderId="12" xfId="0" applyNumberFormat="1" applyFont="1" applyFill="1" applyBorder="1" applyAlignment="1" applyProtection="1">
      <alignment horizontal="right" vertical="center"/>
      <protection/>
    </xf>
    <xf numFmtId="0" fontId="24" fillId="0" borderId="0" xfId="0" applyNumberFormat="1" applyFont="1" applyFill="1" applyAlignment="1" applyProtection="1">
      <alignment vertical="center"/>
      <protection/>
    </xf>
    <xf numFmtId="0" fontId="24" fillId="0" borderId="0" xfId="0" applyFont="1" applyFill="1" applyAlignment="1">
      <alignment vertical="center"/>
    </xf>
    <xf numFmtId="0" fontId="24" fillId="0" borderId="13" xfId="0" applyFont="1" applyBorder="1" applyAlignment="1" quotePrefix="1">
      <alignment horizontal="center" vertical="center" wrapText="1"/>
    </xf>
    <xf numFmtId="2" fontId="24" fillId="0" borderId="13" xfId="0" applyNumberFormat="1" applyFont="1" applyBorder="1" applyAlignment="1" quotePrefix="1">
      <alignment horizontal="center" vertical="center" wrapText="1"/>
    </xf>
    <xf numFmtId="2" fontId="24" fillId="0" borderId="13" xfId="0" applyNumberFormat="1" applyFont="1" applyBorder="1" applyAlignment="1">
      <alignment vertical="center" wrapTex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8" borderId="0" xfId="0" applyFont="1" applyFill="1" applyAlignment="1">
      <alignment vertical="center"/>
    </xf>
    <xf numFmtId="0" fontId="24" fillId="4" borderId="0" xfId="0" applyFont="1" applyFill="1" applyAlignment="1">
      <alignment vertical="center"/>
    </xf>
    <xf numFmtId="0" fontId="24" fillId="13" borderId="0" xfId="0" applyFont="1" applyFill="1" applyAlignment="1">
      <alignment vertical="center"/>
    </xf>
    <xf numFmtId="0" fontId="25" fillId="0" borderId="0" xfId="0" applyFont="1" applyFill="1" applyAlignment="1">
      <alignment vertical="center"/>
    </xf>
    <xf numFmtId="0" fontId="24" fillId="0" borderId="0" xfId="0" applyFont="1" applyFill="1" applyBorder="1" applyAlignment="1">
      <alignment horizontal="center" vertical="center" wrapText="1"/>
    </xf>
    <xf numFmtId="2" fontId="24" fillId="0" borderId="13" xfId="0" applyNumberFormat="1" applyFont="1" applyBorder="1" applyAlignment="1">
      <alignment horizontal="right" vertical="center" wrapText="1"/>
    </xf>
    <xf numFmtId="2" fontId="24" fillId="0" borderId="13" xfId="0" applyNumberFormat="1" applyFont="1" applyBorder="1" applyAlignment="1">
      <alignment horizontal="right" vertical="top" wrapText="1"/>
    </xf>
    <xf numFmtId="192" fontId="24" fillId="4" borderId="13" xfId="95" applyNumberFormat="1" applyFont="1" applyFill="1" applyBorder="1" applyAlignment="1">
      <alignment vertical="center" wrapText="1"/>
      <protection/>
    </xf>
    <xf numFmtId="192" fontId="24" fillId="4" borderId="13" xfId="95" applyNumberFormat="1" applyFont="1" applyFill="1" applyBorder="1" applyAlignment="1">
      <alignment vertical="center"/>
      <protection/>
    </xf>
    <xf numFmtId="192" fontId="24" fillId="8" borderId="13" xfId="95" applyNumberFormat="1" applyFont="1" applyFill="1" applyBorder="1" applyAlignment="1">
      <alignment vertical="center" wrapText="1"/>
      <protection/>
    </xf>
    <xf numFmtId="192" fontId="24" fillId="8" borderId="13" xfId="95" applyNumberFormat="1" applyFont="1" applyFill="1" applyBorder="1" applyAlignment="1">
      <alignment vertical="center"/>
      <protection/>
    </xf>
    <xf numFmtId="192" fontId="24" fillId="13" borderId="13" xfId="95" applyNumberFormat="1" applyFont="1" applyFill="1" applyBorder="1" applyAlignment="1">
      <alignment vertical="center" wrapText="1"/>
      <protection/>
    </xf>
    <xf numFmtId="192" fontId="24" fillId="13" borderId="13" xfId="95" applyNumberFormat="1" applyFont="1" applyFill="1" applyBorder="1" applyAlignment="1">
      <alignment vertical="center"/>
      <protection/>
    </xf>
    <xf numFmtId="192" fontId="24" fillId="0" borderId="13" xfId="95" applyNumberFormat="1" applyFont="1" applyBorder="1" applyAlignment="1">
      <alignment vertical="center"/>
      <protection/>
    </xf>
    <xf numFmtId="192" fontId="24" fillId="0" borderId="13" xfId="95" applyNumberFormat="1" applyFont="1" applyBorder="1" applyAlignment="1">
      <alignment vertical="center" wrapText="1"/>
      <protection/>
    </xf>
    <xf numFmtId="192" fontId="24" fillId="0" borderId="13" xfId="95" applyNumberFormat="1" applyFont="1" applyFill="1" applyBorder="1" applyAlignment="1">
      <alignment vertical="center"/>
      <protection/>
    </xf>
    <xf numFmtId="3" fontId="25" fillId="0" borderId="0" xfId="0" applyNumberFormat="1" applyFont="1" applyAlignment="1">
      <alignment vertical="center"/>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wrapText="1"/>
      <protection/>
    </xf>
    <xf numFmtId="0" fontId="24" fillId="0" borderId="13" xfId="0" applyFont="1" applyBorder="1" applyAlignment="1">
      <alignment horizontal="center" vertical="center" wrapText="1"/>
    </xf>
    <xf numFmtId="49" fontId="24" fillId="4" borderId="13" xfId="0" applyNumberFormat="1" applyFont="1" applyFill="1" applyBorder="1" applyAlignment="1">
      <alignment horizontal="center" vertical="center" wrapText="1"/>
    </xf>
    <xf numFmtId="0" fontId="24" fillId="4" borderId="13" xfId="0" applyFont="1" applyFill="1" applyBorder="1" applyAlignment="1">
      <alignment horizontal="justify" vertical="center" wrapText="1"/>
    </xf>
    <xf numFmtId="49" fontId="24" fillId="8" borderId="13" xfId="0" applyNumberFormat="1" applyFont="1" applyFill="1" applyBorder="1" applyAlignment="1">
      <alignment horizontal="center" vertical="center" wrapText="1"/>
    </xf>
    <xf numFmtId="0" fontId="24" fillId="8" borderId="13" xfId="0" applyFont="1" applyFill="1" applyBorder="1" applyAlignment="1">
      <alignment horizontal="justify" vertical="center" wrapText="1"/>
    </xf>
    <xf numFmtId="2" fontId="24" fillId="0" borderId="13" xfId="0" applyNumberFormat="1" applyFont="1" applyBorder="1" applyAlignment="1" quotePrefix="1">
      <alignment vertical="center" wrapText="1"/>
    </xf>
    <xf numFmtId="0" fontId="24" fillId="13" borderId="13" xfId="0" applyFont="1" applyFill="1" applyBorder="1" applyAlignment="1" quotePrefix="1">
      <alignment horizontal="center" vertical="center" wrapText="1"/>
    </xf>
    <xf numFmtId="0" fontId="24" fillId="13" borderId="13" xfId="0" applyFont="1" applyFill="1" applyBorder="1" applyAlignment="1">
      <alignment horizontal="center" vertical="center" wrapText="1"/>
    </xf>
    <xf numFmtId="2" fontId="24" fillId="13" borderId="13" xfId="0" applyNumberFormat="1" applyFont="1" applyFill="1" applyBorder="1" applyAlignment="1">
      <alignment horizontal="center" vertical="center" wrapText="1"/>
    </xf>
    <xf numFmtId="2" fontId="24" fillId="13" borderId="13" xfId="0" applyNumberFormat="1" applyFont="1" applyFill="1" applyBorder="1" applyAlignment="1" quotePrefix="1">
      <alignment vertical="center" wrapText="1"/>
    </xf>
    <xf numFmtId="0" fontId="24" fillId="4" borderId="13" xfId="0" applyFont="1" applyFill="1" applyBorder="1" applyAlignment="1" quotePrefix="1">
      <alignment horizontal="center" vertical="center" wrapText="1"/>
    </xf>
    <xf numFmtId="0" fontId="2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2" fontId="24" fillId="4" borderId="13" xfId="0" applyNumberFormat="1" applyFont="1" applyFill="1" applyBorder="1" applyAlignment="1" quotePrefix="1">
      <alignment vertical="center" wrapText="1"/>
    </xf>
    <xf numFmtId="0" fontId="24" fillId="8" borderId="13" xfId="0" applyFont="1" applyFill="1" applyBorder="1" applyAlignment="1" quotePrefix="1">
      <alignment horizontal="center" vertical="center" wrapText="1"/>
    </xf>
    <xf numFmtId="0" fontId="24" fillId="8" borderId="13" xfId="0" applyFont="1" applyFill="1" applyBorder="1" applyAlignment="1">
      <alignment horizontal="center" vertical="center" wrapText="1"/>
    </xf>
    <xf numFmtId="2" fontId="24" fillId="8" borderId="13" xfId="0" applyNumberFormat="1" applyFont="1" applyFill="1" applyBorder="1" applyAlignment="1">
      <alignment horizontal="center" vertical="center" wrapText="1"/>
    </xf>
    <xf numFmtId="2" fontId="24" fillId="8" borderId="13" xfId="0" applyNumberFormat="1" applyFont="1" applyFill="1" applyBorder="1" applyAlignment="1" quotePrefix="1">
      <alignment vertical="center" wrapText="1"/>
    </xf>
    <xf numFmtId="2" fontId="24" fillId="4" borderId="13" xfId="0" applyNumberFormat="1" applyFont="1" applyFill="1" applyBorder="1" applyAlignment="1">
      <alignment vertical="center" wrapText="1"/>
    </xf>
    <xf numFmtId="0" fontId="24" fillId="26" borderId="13" xfId="0" applyFont="1" applyFill="1" applyBorder="1" applyAlignment="1" quotePrefix="1">
      <alignment horizontal="center" vertical="center" wrapText="1"/>
    </xf>
    <xf numFmtId="2" fontId="24" fillId="26" borderId="13" xfId="0" applyNumberFormat="1" applyFont="1" applyFill="1" applyBorder="1" applyAlignment="1" quotePrefix="1">
      <alignment horizontal="center" vertical="center" wrapText="1"/>
    </xf>
    <xf numFmtId="2" fontId="24" fillId="26" borderId="13" xfId="0" applyNumberFormat="1" applyFont="1" applyFill="1" applyBorder="1" applyAlignment="1">
      <alignment vertical="center" wrapText="1"/>
    </xf>
    <xf numFmtId="192" fontId="24" fillId="26" borderId="13" xfId="95" applyNumberFormat="1" applyFont="1" applyFill="1" applyBorder="1" applyAlignment="1">
      <alignment vertical="center"/>
      <protection/>
    </xf>
    <xf numFmtId="0" fontId="24" fillId="26" borderId="0" xfId="0" applyFont="1" applyFill="1" applyAlignment="1">
      <alignment vertical="center"/>
    </xf>
    <xf numFmtId="0" fontId="24" fillId="0" borderId="0" xfId="0" applyFont="1" applyAlignment="1">
      <alignment vertical="center" wrapText="1"/>
    </xf>
    <xf numFmtId="2" fontId="24" fillId="8" borderId="13" xfId="0" applyNumberFormat="1" applyFont="1" applyFill="1" applyBorder="1" applyAlignment="1">
      <alignment vertical="center" wrapText="1"/>
    </xf>
    <xf numFmtId="192" fontId="24" fillId="0" borderId="13" xfId="95" applyNumberFormat="1" applyFont="1" applyFill="1" applyBorder="1" applyAlignment="1">
      <alignment vertical="center" wrapText="1"/>
      <protection/>
    </xf>
    <xf numFmtId="2" fontId="31" fillId="0" borderId="13" xfId="0" applyNumberFormat="1" applyFont="1" applyBorder="1" applyAlignment="1">
      <alignment horizontal="right" vertical="center" wrapText="1"/>
    </xf>
    <xf numFmtId="0" fontId="25" fillId="0" borderId="0"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vertical="center"/>
      <protection/>
    </xf>
    <xf numFmtId="0" fontId="32" fillId="0" borderId="0" xfId="0" applyNumberFormat="1" applyFont="1" applyFill="1" applyAlignment="1" applyProtection="1">
      <alignment vertical="center" wrapText="1"/>
      <protection/>
    </xf>
    <xf numFmtId="0" fontId="32" fillId="0" borderId="0" xfId="0" applyFont="1" applyAlignment="1">
      <alignment vertical="center"/>
    </xf>
    <xf numFmtId="0" fontId="32" fillId="0" borderId="0" xfId="0" applyFont="1" applyAlignment="1">
      <alignment horizontal="left" vertical="center"/>
    </xf>
    <xf numFmtId="3" fontId="32" fillId="0" borderId="0" xfId="0" applyNumberFormat="1" applyFont="1" applyAlignment="1">
      <alignment vertical="center"/>
    </xf>
    <xf numFmtId="3" fontId="32" fillId="0" borderId="0" xfId="0" applyNumberFormat="1" applyFont="1" applyAlignment="1">
      <alignment horizontal="left" vertical="center"/>
    </xf>
    <xf numFmtId="192" fontId="24" fillId="0" borderId="0" xfId="0" applyNumberFormat="1" applyFont="1" applyFill="1" applyAlignment="1">
      <alignment vertical="center"/>
    </xf>
    <xf numFmtId="0" fontId="34" fillId="13" borderId="13" xfId="0" applyFont="1" applyFill="1" applyBorder="1" applyAlignment="1">
      <alignment horizontal="center" vertical="center" wrapText="1"/>
    </xf>
    <xf numFmtId="49" fontId="34" fillId="13" borderId="13" xfId="0" applyNumberFormat="1" applyFont="1" applyFill="1" applyBorder="1" applyAlignment="1">
      <alignment horizontal="center" vertical="center" wrapText="1"/>
    </xf>
    <xf numFmtId="0" fontId="34" fillId="13" borderId="13" xfId="0" applyFont="1" applyFill="1" applyBorder="1" applyAlignment="1">
      <alignment horizontal="justify" vertical="center" wrapText="1"/>
    </xf>
    <xf numFmtId="192" fontId="34" fillId="13" borderId="13" xfId="0" applyNumberFormat="1" applyFont="1" applyFill="1" applyBorder="1" applyAlignment="1">
      <alignment vertical="center"/>
    </xf>
    <xf numFmtId="0" fontId="34" fillId="0" borderId="0" xfId="0" applyFont="1" applyFill="1" applyAlignment="1">
      <alignment vertical="center"/>
    </xf>
    <xf numFmtId="0" fontId="24" fillId="0" borderId="13" xfId="0" applyFont="1" applyBorder="1" applyAlignment="1">
      <alignment vertical="center" wrapText="1"/>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49" fontId="24" fillId="0" borderId="13" xfId="0" applyNumberFormat="1" applyFont="1" applyBorder="1" applyAlignment="1">
      <alignment horizontal="center" vertical="center" wrapText="1"/>
    </xf>
    <xf numFmtId="192" fontId="35" fillId="0" borderId="0" xfId="0" applyNumberFormat="1" applyFont="1" applyFill="1" applyAlignment="1">
      <alignment vertical="center"/>
    </xf>
    <xf numFmtId="4" fontId="24" fillId="0" borderId="13" xfId="0" applyNumberFormat="1" applyFont="1" applyFill="1" applyBorder="1" applyAlignment="1">
      <alignment vertical="center" wrapText="1"/>
    </xf>
    <xf numFmtId="0" fontId="36" fillId="4" borderId="13" xfId="0" applyFont="1" applyFill="1" applyBorder="1" applyAlignment="1" quotePrefix="1">
      <alignment horizontal="center" vertical="center" wrapText="1"/>
    </xf>
    <xf numFmtId="49" fontId="36" fillId="4" borderId="13" xfId="0" applyNumberFormat="1" applyFont="1" applyFill="1" applyBorder="1" applyAlignment="1">
      <alignment horizontal="center" vertical="center" wrapText="1"/>
    </xf>
    <xf numFmtId="2" fontId="36" fillId="4" borderId="13" xfId="0" applyNumberFormat="1" applyFont="1" applyFill="1" applyBorder="1" applyAlignment="1">
      <alignment horizontal="center" vertical="center" wrapText="1"/>
    </xf>
    <xf numFmtId="2" fontId="36" fillId="4" borderId="13" xfId="0" applyNumberFormat="1" applyFont="1" applyFill="1" applyBorder="1" applyAlignment="1" quotePrefix="1">
      <alignment vertical="center" wrapText="1"/>
    </xf>
    <xf numFmtId="0" fontId="38" fillId="0" borderId="13" xfId="0" applyFont="1" applyBorder="1" applyAlignment="1" quotePrefix="1">
      <alignment horizontal="center" vertical="center" wrapText="1"/>
    </xf>
    <xf numFmtId="2" fontId="38" fillId="0" borderId="13" xfId="0" applyNumberFormat="1" applyFont="1" applyBorder="1" applyAlignment="1" quotePrefix="1">
      <alignment horizontal="center" vertical="center" wrapText="1"/>
    </xf>
    <xf numFmtId="2" fontId="38" fillId="0" borderId="13" xfId="0" applyNumberFormat="1" applyFont="1" applyBorder="1" applyAlignment="1">
      <alignment vertical="center" wrapText="1"/>
    </xf>
    <xf numFmtId="192" fontId="38" fillId="0" borderId="13" xfId="95" applyNumberFormat="1" applyFont="1" applyBorder="1" applyAlignment="1">
      <alignment vertical="center" wrapText="1"/>
      <protection/>
    </xf>
    <xf numFmtId="192" fontId="38" fillId="0" borderId="13" xfId="95" applyNumberFormat="1" applyFont="1" applyBorder="1" applyAlignment="1">
      <alignment vertical="center"/>
      <protection/>
    </xf>
    <xf numFmtId="0" fontId="38" fillId="0" borderId="0" xfId="0" applyFont="1" applyFill="1" applyAlignment="1">
      <alignment vertical="center"/>
    </xf>
    <xf numFmtId="2" fontId="38" fillId="0" borderId="13" xfId="0" applyNumberFormat="1" applyFont="1" applyBorder="1" applyAlignment="1">
      <alignment horizontal="right" vertical="center" wrapText="1"/>
    </xf>
    <xf numFmtId="0" fontId="39" fillId="0" borderId="0" xfId="0" applyFont="1" applyFill="1" applyAlignment="1">
      <alignment vertical="center"/>
    </xf>
    <xf numFmtId="0" fontId="40" fillId="0" borderId="0" xfId="0" applyFont="1" applyFill="1" applyAlignment="1">
      <alignment vertical="center"/>
    </xf>
    <xf numFmtId="192" fontId="40" fillId="0" borderId="0" xfId="0" applyNumberFormat="1" applyFont="1" applyFill="1" applyAlignment="1">
      <alignment vertical="center"/>
    </xf>
    <xf numFmtId="0" fontId="40" fillId="13" borderId="0" xfId="0" applyFont="1" applyFill="1" applyAlignment="1">
      <alignment vertical="center"/>
    </xf>
    <xf numFmtId="192" fontId="31" fillId="0" borderId="13" xfId="95" applyNumberFormat="1" applyFont="1" applyBorder="1" applyAlignment="1">
      <alignment vertical="center"/>
      <protection/>
    </xf>
    <xf numFmtId="0" fontId="41" fillId="0" borderId="13" xfId="0" applyFont="1" applyBorder="1" applyAlignment="1">
      <alignment vertical="center" wrapText="1"/>
    </xf>
    <xf numFmtId="192" fontId="41" fillId="0" borderId="13" xfId="95" applyNumberFormat="1" applyFont="1" applyFill="1" applyBorder="1" applyAlignment="1">
      <alignment vertical="center"/>
      <protection/>
    </xf>
    <xf numFmtId="192" fontId="24" fillId="4" borderId="0" xfId="0" applyNumberFormat="1" applyFont="1" applyFill="1" applyAlignment="1">
      <alignment vertical="center"/>
    </xf>
    <xf numFmtId="0" fontId="39" fillId="0" borderId="13" xfId="0" applyFont="1" applyBorder="1" applyAlignment="1" quotePrefix="1">
      <alignment horizontal="center" vertical="center" wrapText="1"/>
    </xf>
    <xf numFmtId="2" fontId="39" fillId="0" borderId="13" xfId="0" applyNumberFormat="1" applyFont="1" applyBorder="1" applyAlignment="1" quotePrefix="1">
      <alignment horizontal="center" vertical="center" wrapText="1"/>
    </xf>
    <xf numFmtId="2" fontId="39" fillId="0" borderId="13" xfId="0" applyNumberFormat="1" applyFont="1" applyBorder="1" applyAlignment="1">
      <alignment vertical="center" wrapText="1"/>
    </xf>
    <xf numFmtId="192" fontId="39" fillId="0" borderId="13" xfId="95" applyNumberFormat="1" applyFont="1" applyBorder="1" applyAlignment="1">
      <alignment vertical="center"/>
      <protection/>
    </xf>
    <xf numFmtId="192" fontId="39" fillId="0" borderId="13" xfId="95" applyNumberFormat="1" applyFont="1" applyFill="1" applyBorder="1" applyAlignment="1">
      <alignment vertical="center"/>
      <protection/>
    </xf>
    <xf numFmtId="0" fontId="24" fillId="0" borderId="13" xfId="0" applyFont="1" applyFill="1" applyBorder="1" applyAlignment="1" quotePrefix="1">
      <alignment horizontal="center" vertical="center" wrapText="1"/>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wrapText="1"/>
    </xf>
    <xf numFmtId="2" fontId="24" fillId="0" borderId="13" xfId="0" applyNumberFormat="1" applyFont="1" applyFill="1" applyBorder="1" applyAlignment="1" quotePrefix="1">
      <alignment vertical="center" wrapText="1"/>
    </xf>
    <xf numFmtId="0" fontId="39" fillId="3" borderId="0" xfId="0" applyFont="1" applyFill="1" applyAlignment="1">
      <alignment vertical="center"/>
    </xf>
    <xf numFmtId="2" fontId="24" fillId="0" borderId="13" xfId="0" applyNumberFormat="1" applyFont="1" applyFill="1" applyBorder="1" applyAlignment="1" quotePrefix="1">
      <alignment horizontal="center" vertical="center" wrapText="1"/>
    </xf>
    <xf numFmtId="2" fontId="31" fillId="0" borderId="13" xfId="0" applyNumberFormat="1" applyFont="1" applyFill="1" applyBorder="1" applyAlignment="1" quotePrefix="1">
      <alignment vertical="center" wrapText="1"/>
    </xf>
    <xf numFmtId="192" fontId="42" fillId="0" borderId="13" xfId="95" applyNumberFormat="1" applyFont="1" applyFill="1" applyBorder="1" applyAlignment="1">
      <alignment vertical="center" wrapText="1"/>
      <protection/>
    </xf>
    <xf numFmtId="192" fontId="42" fillId="0" borderId="13" xfId="95" applyNumberFormat="1" applyFont="1" applyFill="1" applyBorder="1" applyAlignment="1">
      <alignment vertical="center"/>
      <protection/>
    </xf>
    <xf numFmtId="0" fontId="31" fillId="0" borderId="0" xfId="0" applyFont="1" applyFill="1" applyAlignment="1">
      <alignment vertical="center"/>
    </xf>
    <xf numFmtId="49" fontId="24" fillId="0" borderId="13" xfId="0" applyNumberFormat="1" applyFont="1" applyFill="1" applyBorder="1" applyAlignment="1" quotePrefix="1">
      <alignment horizontal="center" vertical="center" wrapText="1"/>
    </xf>
    <xf numFmtId="0" fontId="24" fillId="0" borderId="0" xfId="0" applyFont="1" applyFill="1" applyAlignment="1">
      <alignment vertical="center" wrapText="1"/>
    </xf>
    <xf numFmtId="2" fontId="24" fillId="0" borderId="13" xfId="0" applyNumberFormat="1" applyFont="1" applyFill="1" applyBorder="1" applyAlignment="1">
      <alignment vertical="center" wrapText="1"/>
    </xf>
    <xf numFmtId="0" fontId="39" fillId="26" borderId="0" xfId="0" applyFont="1" applyFill="1" applyAlignment="1">
      <alignment vertical="center"/>
    </xf>
    <xf numFmtId="4" fontId="24" fillId="26" borderId="0" xfId="0" applyNumberFormat="1" applyFont="1" applyFill="1" applyAlignment="1">
      <alignment vertical="center"/>
    </xf>
    <xf numFmtId="4" fontId="34" fillId="13" borderId="13" xfId="0" applyNumberFormat="1" applyFont="1" applyFill="1" applyBorder="1" applyAlignment="1">
      <alignment vertical="center"/>
    </xf>
    <xf numFmtId="2" fontId="24" fillId="0" borderId="0" xfId="0" applyNumberFormat="1" applyFont="1" applyAlignment="1">
      <alignment vertical="center" wrapText="1"/>
    </xf>
    <xf numFmtId="2" fontId="24" fillId="0" borderId="13" xfId="95" applyNumberFormat="1" applyFont="1" applyBorder="1" applyAlignment="1">
      <alignment vertical="center" wrapText="1"/>
      <protection/>
    </xf>
    <xf numFmtId="2" fontId="38" fillId="0" borderId="13" xfId="95" applyNumberFormat="1" applyFont="1" applyBorder="1" applyAlignment="1">
      <alignment vertical="center" wrapText="1"/>
      <protection/>
    </xf>
    <xf numFmtId="2" fontId="24" fillId="0" borderId="13" xfId="95" applyNumberFormat="1" applyFont="1" applyFill="1" applyBorder="1" applyAlignment="1">
      <alignment vertical="center" wrapText="1"/>
      <protection/>
    </xf>
    <xf numFmtId="2" fontId="24" fillId="4" borderId="13" xfId="95" applyNumberFormat="1" applyFont="1" applyFill="1" applyBorder="1" applyAlignment="1">
      <alignment vertical="center" wrapText="1"/>
      <protection/>
    </xf>
    <xf numFmtId="2" fontId="24" fillId="8" borderId="13" xfId="95" applyNumberFormat="1" applyFont="1" applyFill="1" applyBorder="1" applyAlignment="1">
      <alignment vertical="center" wrapText="1"/>
      <protection/>
    </xf>
    <xf numFmtId="2" fontId="41" fillId="0" borderId="13" xfId="95" applyNumberFormat="1" applyFont="1" applyFill="1" applyBorder="1" applyAlignment="1">
      <alignment vertical="center" wrapText="1"/>
      <protection/>
    </xf>
    <xf numFmtId="2" fontId="34" fillId="13" borderId="13" xfId="0" applyNumberFormat="1" applyFont="1" applyFill="1" applyBorder="1" applyAlignment="1">
      <alignment vertical="center" wrapText="1"/>
    </xf>
    <xf numFmtId="2" fontId="24" fillId="0" borderId="0" xfId="0" applyNumberFormat="1" applyFont="1" applyFill="1" applyAlignment="1" applyProtection="1">
      <alignment vertical="center" wrapText="1"/>
      <protection/>
    </xf>
    <xf numFmtId="2" fontId="32" fillId="0" borderId="0" xfId="0" applyNumberFormat="1" applyFont="1" applyAlignment="1">
      <alignment vertical="center" wrapText="1"/>
    </xf>
    <xf numFmtId="2" fontId="33" fillId="0" borderId="0" xfId="0" applyNumberFormat="1" applyFont="1" applyFill="1" applyAlignment="1" applyProtection="1">
      <alignment vertical="center" wrapText="1"/>
      <protection/>
    </xf>
    <xf numFmtId="2" fontId="32" fillId="0" borderId="0" xfId="0" applyNumberFormat="1" applyFont="1" applyFill="1" applyAlignment="1" applyProtection="1">
      <alignment vertical="center" wrapText="1"/>
      <protection/>
    </xf>
    <xf numFmtId="2" fontId="38" fillId="0" borderId="13" xfId="95" applyNumberFormat="1" applyFont="1" applyBorder="1" applyAlignment="1">
      <alignment horizontal="left" vertical="center" wrapText="1"/>
      <protection/>
    </xf>
    <xf numFmtId="192" fontId="40" fillId="13" borderId="13" xfId="95" applyNumberFormat="1" applyFont="1" applyFill="1" applyBorder="1" applyAlignment="1">
      <alignment vertical="center"/>
      <protection/>
    </xf>
    <xf numFmtId="192" fontId="31" fillId="0" borderId="13" xfId="95" applyNumberFormat="1" applyFont="1" applyBorder="1" applyAlignment="1">
      <alignment vertical="center" wrapText="1"/>
      <protection/>
    </xf>
    <xf numFmtId="192" fontId="31" fillId="26" borderId="13" xfId="95" applyNumberFormat="1" applyFont="1" applyFill="1" applyBorder="1" applyAlignment="1">
      <alignment vertical="center"/>
      <protection/>
    </xf>
    <xf numFmtId="0" fontId="40" fillId="13" borderId="13" xfId="0" applyFont="1" applyFill="1" applyBorder="1" applyAlignment="1">
      <alignment horizontal="center" vertical="center" wrapText="1"/>
    </xf>
    <xf numFmtId="2" fontId="40" fillId="13" borderId="13" xfId="0" applyNumberFormat="1" applyFont="1" applyFill="1" applyBorder="1" applyAlignment="1">
      <alignment horizontal="center" vertical="center" wrapText="1"/>
    </xf>
    <xf numFmtId="192" fontId="40" fillId="13" borderId="13" xfId="95" applyNumberFormat="1" applyFont="1" applyFill="1" applyBorder="1" applyAlignment="1">
      <alignment vertical="center" wrapText="1"/>
      <protection/>
    </xf>
    <xf numFmtId="2" fontId="39" fillId="0" borderId="13" xfId="0" applyNumberFormat="1" applyFont="1" applyBorder="1" applyAlignment="1" quotePrefix="1">
      <alignment vertical="center" wrapText="1"/>
    </xf>
    <xf numFmtId="192" fontId="39" fillId="0" borderId="0" xfId="0" applyNumberFormat="1" applyFont="1" applyFill="1" applyAlignment="1">
      <alignment vertical="center"/>
    </xf>
    <xf numFmtId="0" fontId="39" fillId="4" borderId="0" xfId="0" applyFont="1" applyFill="1" applyAlignment="1">
      <alignment vertical="center"/>
    </xf>
    <xf numFmtId="49" fontId="24" fillId="0" borderId="13" xfId="0" applyNumberFormat="1" applyFont="1" applyBorder="1" applyAlignment="1" quotePrefix="1">
      <alignment horizontal="center" vertical="center" wrapText="1"/>
    </xf>
    <xf numFmtId="192" fontId="43" fillId="0" borderId="13" xfId="95" applyNumberFormat="1" applyFont="1" applyFill="1" applyBorder="1" applyAlignment="1">
      <alignment vertical="center"/>
      <protection/>
    </xf>
    <xf numFmtId="192" fontId="39" fillId="4" borderId="0" xfId="0" applyNumberFormat="1" applyFont="1" applyFill="1" applyAlignment="1">
      <alignment vertical="center"/>
    </xf>
    <xf numFmtId="0" fontId="24" fillId="0" borderId="13" xfId="0" applyFont="1" applyBorder="1" applyAlignment="1">
      <alignment horizontal="left" vertical="center" wrapText="1"/>
    </xf>
    <xf numFmtId="0" fontId="44" fillId="0" borderId="13" xfId="0" applyFont="1" applyBorder="1" applyAlignment="1" quotePrefix="1">
      <alignment horizontal="center" vertical="center" wrapText="1"/>
    </xf>
    <xf numFmtId="2" fontId="44" fillId="0" borderId="13" xfId="0" applyNumberFormat="1" applyFont="1" applyBorder="1" applyAlignment="1" quotePrefix="1">
      <alignment horizontal="center" vertical="center" wrapText="1"/>
    </xf>
    <xf numFmtId="2" fontId="44" fillId="0" borderId="13" xfId="0" applyNumberFormat="1" applyFont="1" applyBorder="1" applyAlignment="1">
      <alignment vertical="center" wrapText="1"/>
    </xf>
    <xf numFmtId="192" fontId="44" fillId="0" borderId="13" xfId="95" applyNumberFormat="1" applyFont="1" applyBorder="1" applyAlignment="1">
      <alignment vertical="center"/>
      <protection/>
    </xf>
    <xf numFmtId="0" fontId="44" fillId="0" borderId="0" xfId="0" applyFont="1" applyFill="1" applyAlignment="1">
      <alignment vertical="center"/>
    </xf>
    <xf numFmtId="4" fontId="38" fillId="0" borderId="13" xfId="95" applyNumberFormat="1" applyFont="1" applyBorder="1" applyAlignment="1">
      <alignment vertical="center"/>
      <protection/>
    </xf>
    <xf numFmtId="4" fontId="24" fillId="0" borderId="13" xfId="95" applyNumberFormat="1" applyFont="1" applyBorder="1" applyAlignment="1">
      <alignment vertical="center"/>
      <protection/>
    </xf>
    <xf numFmtId="192" fontId="42" fillId="0" borderId="13" xfId="95" applyNumberFormat="1" applyFont="1" applyBorder="1" applyAlignment="1">
      <alignment vertical="center" wrapText="1"/>
      <protection/>
    </xf>
    <xf numFmtId="2" fontId="31" fillId="0" borderId="13" xfId="95" applyNumberFormat="1" applyFont="1" applyBorder="1" applyAlignment="1">
      <alignment vertical="center" wrapText="1"/>
      <protection/>
    </xf>
    <xf numFmtId="4" fontId="24" fillId="8" borderId="13" xfId="95" applyNumberFormat="1" applyFont="1" applyFill="1" applyBorder="1" applyAlignment="1">
      <alignment vertical="center"/>
      <protection/>
    </xf>
    <xf numFmtId="4" fontId="24" fillId="4" borderId="13" xfId="95" applyNumberFormat="1" applyFont="1" applyFill="1" applyBorder="1" applyAlignment="1">
      <alignment vertical="center"/>
      <protection/>
    </xf>
    <xf numFmtId="4" fontId="24" fillId="0" borderId="13" xfId="0" applyNumberFormat="1" applyFont="1" applyBorder="1" applyAlignment="1">
      <alignment vertical="center" wrapText="1"/>
    </xf>
    <xf numFmtId="4" fontId="31" fillId="0" borderId="13" xfId="0" applyNumberFormat="1" applyFont="1" applyBorder="1" applyAlignment="1">
      <alignment vertical="center" wrapText="1"/>
    </xf>
    <xf numFmtId="192" fontId="45" fillId="0" borderId="13" xfId="95" applyNumberFormat="1" applyFont="1" applyBorder="1" applyAlignment="1">
      <alignment vertical="center"/>
      <protection/>
    </xf>
    <xf numFmtId="192" fontId="45" fillId="0" borderId="13" xfId="95" applyNumberFormat="1" applyFont="1" applyFill="1" applyBorder="1" applyAlignment="1">
      <alignment vertical="center"/>
      <protection/>
    </xf>
    <xf numFmtId="4" fontId="24" fillId="0" borderId="0" xfId="0" applyNumberFormat="1" applyFont="1" applyFill="1" applyAlignment="1" applyProtection="1">
      <alignment vertical="center"/>
      <protection/>
    </xf>
    <xf numFmtId="4" fontId="25" fillId="0" borderId="0" xfId="0" applyNumberFormat="1" applyFont="1" applyFill="1" applyAlignment="1">
      <alignment vertical="center"/>
    </xf>
    <xf numFmtId="192" fontId="34" fillId="0" borderId="0" xfId="0" applyNumberFormat="1" applyFont="1" applyFill="1" applyAlignment="1">
      <alignment vertical="center"/>
    </xf>
    <xf numFmtId="0" fontId="46" fillId="0" borderId="13" xfId="0" applyFont="1" applyBorder="1" applyAlignment="1" quotePrefix="1">
      <alignment horizontal="center" vertical="center" wrapText="1"/>
    </xf>
    <xf numFmtId="2" fontId="46" fillId="0" borderId="13" xfId="0" applyNumberFormat="1" applyFont="1" applyBorder="1" applyAlignment="1" quotePrefix="1">
      <alignment horizontal="center" vertical="center" wrapText="1"/>
    </xf>
    <xf numFmtId="2" fontId="46" fillId="0" borderId="13" xfId="0" applyNumberFormat="1" applyFont="1" applyBorder="1" applyAlignment="1">
      <alignment vertical="center" wrapText="1"/>
    </xf>
    <xf numFmtId="192" fontId="46" fillId="0" borderId="13" xfId="95" applyNumberFormat="1" applyFont="1" applyBorder="1" applyAlignment="1">
      <alignment vertical="center"/>
      <protection/>
    </xf>
    <xf numFmtId="192" fontId="47" fillId="0" borderId="0" xfId="0" applyNumberFormat="1" applyFont="1" applyFill="1" applyAlignment="1">
      <alignment vertical="center"/>
    </xf>
    <xf numFmtId="0" fontId="47" fillId="0" borderId="0" xfId="0" applyFont="1" applyFill="1" applyAlignment="1">
      <alignment vertical="center"/>
    </xf>
    <xf numFmtId="0" fontId="46" fillId="0" borderId="0" xfId="0" applyFont="1" applyFill="1" applyAlignment="1">
      <alignment vertical="center"/>
    </xf>
    <xf numFmtId="0" fontId="39" fillId="8" borderId="0" xfId="0" applyFont="1" applyFill="1" applyAlignment="1">
      <alignment vertical="center"/>
    </xf>
    <xf numFmtId="2" fontId="24" fillId="13" borderId="13" xfId="0" applyNumberFormat="1" applyFont="1" applyFill="1" applyBorder="1" applyAlignment="1">
      <alignment vertical="center" wrapText="1"/>
    </xf>
    <xf numFmtId="2" fontId="31" fillId="0" borderId="13" xfId="0" applyNumberFormat="1" applyFont="1" applyBorder="1" applyAlignment="1">
      <alignment vertical="center" wrapText="1"/>
    </xf>
    <xf numFmtId="192" fontId="31" fillId="0" borderId="13" xfId="95" applyNumberFormat="1" applyFont="1" applyFill="1" applyBorder="1" applyAlignment="1">
      <alignment vertical="center"/>
      <protection/>
    </xf>
    <xf numFmtId="2" fontId="24" fillId="13" borderId="13" xfId="0" applyNumberFormat="1" applyFont="1" applyFill="1" applyBorder="1" applyAlignment="1" quotePrefix="1">
      <alignment horizontal="center" vertical="center" wrapText="1"/>
    </xf>
    <xf numFmtId="4" fontId="24" fillId="0" borderId="13" xfId="95" applyNumberFormat="1" applyFont="1" applyFill="1" applyBorder="1" applyAlignment="1">
      <alignment vertical="center"/>
      <protection/>
    </xf>
    <xf numFmtId="192" fontId="42" fillId="0" borderId="13" xfId="95" applyNumberFormat="1" applyFont="1" applyBorder="1" applyAlignment="1">
      <alignment vertical="center"/>
      <protection/>
    </xf>
    <xf numFmtId="4" fontId="31" fillId="0" borderId="13" xfId="95" applyNumberFormat="1" applyFont="1" applyBorder="1" applyAlignment="1">
      <alignment vertical="center"/>
      <protection/>
    </xf>
    <xf numFmtId="192" fontId="48" fillId="0" borderId="13" xfId="95" applyNumberFormat="1" applyFont="1" applyFill="1" applyBorder="1" applyAlignment="1">
      <alignment vertical="center" wrapText="1"/>
      <protection/>
    </xf>
    <xf numFmtId="0" fontId="25" fillId="0" borderId="0" xfId="0" applyNumberFormat="1" applyFont="1" applyFill="1" applyAlignment="1" applyProtection="1">
      <alignment horizontal="left" vertical="center" wrapText="1"/>
      <protection/>
    </xf>
    <xf numFmtId="0" fontId="33"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3" fontId="32" fillId="0" borderId="0" xfId="0" applyNumberFormat="1" applyFont="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3_&#1092;&#1086;&#1088;&#1084;&#1091;&#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5">
          <cell r="O45">
            <v>25215862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50"/>
  <sheetViews>
    <sheetView tabSelected="1" view="pageBreakPreview" zoomScale="70" zoomScaleSheetLayoutView="70" zoomScalePageLayoutView="0" workbookViewId="0" topLeftCell="A143">
      <selection activeCell="I160" sqref="I160"/>
    </sheetView>
  </sheetViews>
  <sheetFormatPr defaultColWidth="9.16015625" defaultRowHeight="12.75"/>
  <cols>
    <col min="1" max="1" width="13.33203125" style="3" customWidth="1"/>
    <col min="2" max="3" width="8.5" style="3" customWidth="1"/>
    <col min="4" max="4" width="37.5" style="3" customWidth="1"/>
    <col min="5" max="5" width="44.33203125" style="1" customWidth="1"/>
    <col min="6" max="6" width="12.83203125" style="3" customWidth="1"/>
    <col min="7" max="7" width="12.5" style="3" customWidth="1"/>
    <col min="8" max="8" width="12.66015625" style="3" customWidth="1"/>
    <col min="9" max="9" width="23.5" style="3" customWidth="1"/>
    <col min="10" max="10" width="17" style="4" bestFit="1" customWidth="1"/>
    <col min="11" max="11" width="13.33203125" style="4" bestFit="1" customWidth="1"/>
    <col min="12" max="12" width="15.66015625" style="4" bestFit="1" customWidth="1"/>
    <col min="13" max="16384" width="9.16015625" style="4" customWidth="1"/>
  </cols>
  <sheetData>
    <row r="1" spans="1:9" ht="105" customHeight="1">
      <c r="A1" s="59"/>
      <c r="B1" s="59"/>
      <c r="C1" s="59"/>
      <c r="D1" s="59"/>
      <c r="E1" s="60"/>
      <c r="G1" s="177" t="s">
        <v>313</v>
      </c>
      <c r="H1" s="177"/>
      <c r="I1" s="177"/>
    </row>
    <row r="2" spans="1:9" s="13" customFormat="1" ht="76.5" customHeight="1">
      <c r="A2" s="178" t="s">
        <v>207</v>
      </c>
      <c r="B2" s="178"/>
      <c r="C2" s="178"/>
      <c r="D2" s="178"/>
      <c r="E2" s="178"/>
      <c r="F2" s="178"/>
      <c r="G2" s="178"/>
      <c r="H2" s="178"/>
      <c r="I2" s="178"/>
    </row>
    <row r="3" spans="1:9" s="13" customFormat="1" ht="18.75">
      <c r="A3" s="179"/>
      <c r="B3" s="179"/>
      <c r="C3" s="179"/>
      <c r="D3" s="179"/>
      <c r="E3" s="179"/>
      <c r="F3" s="179"/>
      <c r="G3" s="179"/>
      <c r="H3" s="58"/>
      <c r="I3" s="58"/>
    </row>
    <row r="4" spans="1:9" ht="20.25" customHeight="1">
      <c r="A4" s="27"/>
      <c r="B4" s="8"/>
      <c r="C4" s="8"/>
      <c r="D4" s="8"/>
      <c r="E4" s="14"/>
      <c r="F4" s="9"/>
      <c r="G4" s="28"/>
      <c r="H4" s="9"/>
      <c r="I4" s="2" t="s">
        <v>14</v>
      </c>
    </row>
    <row r="5" spans="1:9" ht="113.25" customHeight="1">
      <c r="A5" s="29" t="s">
        <v>145</v>
      </c>
      <c r="B5" s="29" t="s">
        <v>146</v>
      </c>
      <c r="C5" s="29" t="s">
        <v>147</v>
      </c>
      <c r="D5" s="29" t="s">
        <v>11</v>
      </c>
      <c r="E5" s="30" t="s">
        <v>10</v>
      </c>
      <c r="F5" s="30" t="s">
        <v>4</v>
      </c>
      <c r="G5" s="30" t="s">
        <v>5</v>
      </c>
      <c r="H5" s="30" t="s">
        <v>6</v>
      </c>
      <c r="I5" s="30" t="s">
        <v>7</v>
      </c>
    </row>
    <row r="6" spans="1:9" ht="28.5" customHeight="1">
      <c r="A6" s="31" t="s">
        <v>2</v>
      </c>
      <c r="B6" s="31"/>
      <c r="C6" s="31"/>
      <c r="D6" s="32" t="s">
        <v>12</v>
      </c>
      <c r="E6" s="17"/>
      <c r="F6" s="18"/>
      <c r="G6" s="18"/>
      <c r="H6" s="18"/>
      <c r="I6" s="18">
        <f>I7</f>
        <v>623260</v>
      </c>
    </row>
    <row r="7" spans="1:9" ht="26.25" customHeight="1">
      <c r="A7" s="33" t="s">
        <v>0</v>
      </c>
      <c r="B7" s="33"/>
      <c r="C7" s="33"/>
      <c r="D7" s="34" t="s">
        <v>118</v>
      </c>
      <c r="E7" s="19"/>
      <c r="F7" s="20"/>
      <c r="G7" s="20"/>
      <c r="H7" s="20"/>
      <c r="I7" s="20">
        <f>I8+I9</f>
        <v>623260</v>
      </c>
    </row>
    <row r="8" spans="1:9" ht="97.5" customHeight="1">
      <c r="A8" s="5" t="s">
        <v>9</v>
      </c>
      <c r="B8" s="5" t="s">
        <v>143</v>
      </c>
      <c r="C8" s="6" t="s">
        <v>1</v>
      </c>
      <c r="D8" s="35" t="s">
        <v>119</v>
      </c>
      <c r="E8" s="24" t="s">
        <v>13</v>
      </c>
      <c r="F8" s="23"/>
      <c r="G8" s="23"/>
      <c r="H8" s="23"/>
      <c r="I8" s="23">
        <f>200000+350000+33260</f>
        <v>583260</v>
      </c>
    </row>
    <row r="9" spans="1:9" ht="21" customHeight="1">
      <c r="A9" s="36" t="s">
        <v>15</v>
      </c>
      <c r="B9" s="37"/>
      <c r="C9" s="38"/>
      <c r="D9" s="39" t="s">
        <v>16</v>
      </c>
      <c r="E9" s="21"/>
      <c r="F9" s="22"/>
      <c r="G9" s="22"/>
      <c r="H9" s="22"/>
      <c r="I9" s="22">
        <f>I10</f>
        <v>40000</v>
      </c>
    </row>
    <row r="10" spans="1:9" ht="39" customHeight="1">
      <c r="A10" s="5" t="s">
        <v>17</v>
      </c>
      <c r="B10" s="5">
        <v>7211</v>
      </c>
      <c r="C10" s="6" t="s">
        <v>18</v>
      </c>
      <c r="D10" s="7" t="s">
        <v>130</v>
      </c>
      <c r="E10" s="24" t="s">
        <v>13</v>
      </c>
      <c r="F10" s="23"/>
      <c r="G10" s="23"/>
      <c r="H10" s="23"/>
      <c r="I10" s="23">
        <f>450000-450000+40000</f>
        <v>40000</v>
      </c>
    </row>
    <row r="11" spans="1:9" ht="120" customHeight="1">
      <c r="A11" s="40" t="s">
        <v>19</v>
      </c>
      <c r="B11" s="41"/>
      <c r="C11" s="42"/>
      <c r="D11" s="43" t="s">
        <v>120</v>
      </c>
      <c r="E11" s="17"/>
      <c r="F11" s="18"/>
      <c r="G11" s="18"/>
      <c r="H11" s="18"/>
      <c r="I11" s="18">
        <f>I12+I18</f>
        <v>532550</v>
      </c>
    </row>
    <row r="12" spans="1:10" s="10" customFormat="1" ht="33" customHeight="1">
      <c r="A12" s="44" t="s">
        <v>114</v>
      </c>
      <c r="B12" s="45"/>
      <c r="C12" s="46"/>
      <c r="D12" s="47" t="s">
        <v>251</v>
      </c>
      <c r="E12" s="19"/>
      <c r="F12" s="20"/>
      <c r="G12" s="20"/>
      <c r="H12" s="20"/>
      <c r="I12" s="20">
        <f>I13+I14+I15</f>
        <v>360550</v>
      </c>
      <c r="J12" s="53"/>
    </row>
    <row r="13" spans="1:10" s="105" customFormat="1" ht="33.75" customHeight="1">
      <c r="A13" s="101" t="s">
        <v>235</v>
      </c>
      <c r="B13" s="102" t="s">
        <v>83</v>
      </c>
      <c r="C13" s="103" t="s">
        <v>1</v>
      </c>
      <c r="D13" s="104" t="s">
        <v>245</v>
      </c>
      <c r="E13" s="24" t="s">
        <v>13</v>
      </c>
      <c r="F13" s="100"/>
      <c r="G13" s="100"/>
      <c r="H13" s="100"/>
      <c r="I13" s="25">
        <v>20000</v>
      </c>
      <c r="J13" s="114"/>
    </row>
    <row r="14" spans="1:10" s="105" customFormat="1" ht="48" customHeight="1">
      <c r="A14" s="101" t="s">
        <v>260</v>
      </c>
      <c r="B14" s="5" t="s">
        <v>135</v>
      </c>
      <c r="C14" s="6" t="s">
        <v>70</v>
      </c>
      <c r="D14" s="7" t="s">
        <v>134</v>
      </c>
      <c r="E14" s="24" t="s">
        <v>13</v>
      </c>
      <c r="F14" s="100"/>
      <c r="G14" s="100"/>
      <c r="H14" s="100"/>
      <c r="I14" s="25">
        <v>30550</v>
      </c>
      <c r="J14" s="114"/>
    </row>
    <row r="15" spans="1:9" ht="36.75" customHeight="1">
      <c r="A15" s="5" t="s">
        <v>322</v>
      </c>
      <c r="B15" s="5">
        <v>6310</v>
      </c>
      <c r="C15" s="6" t="s">
        <v>8</v>
      </c>
      <c r="D15" s="7" t="s">
        <v>126</v>
      </c>
      <c r="E15" s="24"/>
      <c r="F15" s="23"/>
      <c r="G15" s="23"/>
      <c r="H15" s="23"/>
      <c r="I15" s="23">
        <f>I17</f>
        <v>310000</v>
      </c>
    </row>
    <row r="16" spans="1:9" ht="15" customHeight="1">
      <c r="A16" s="5"/>
      <c r="B16" s="5"/>
      <c r="C16" s="6"/>
      <c r="D16" s="57" t="s">
        <v>144</v>
      </c>
      <c r="E16" s="24"/>
      <c r="F16" s="23"/>
      <c r="G16" s="23"/>
      <c r="H16" s="23"/>
      <c r="I16" s="23"/>
    </row>
    <row r="17" spans="1:9" ht="38.25" customHeight="1">
      <c r="A17" s="5"/>
      <c r="B17" s="5"/>
      <c r="C17" s="6"/>
      <c r="D17" s="7"/>
      <c r="E17" s="24" t="s">
        <v>323</v>
      </c>
      <c r="F17" s="23"/>
      <c r="G17" s="23"/>
      <c r="H17" s="23"/>
      <c r="I17" s="92">
        <v>310000</v>
      </c>
    </row>
    <row r="18" spans="1:10" s="10" customFormat="1" ht="30">
      <c r="A18" s="44" t="s">
        <v>114</v>
      </c>
      <c r="B18" s="45"/>
      <c r="C18" s="46"/>
      <c r="D18" s="47" t="s">
        <v>20</v>
      </c>
      <c r="E18" s="19"/>
      <c r="F18" s="20"/>
      <c r="G18" s="20"/>
      <c r="H18" s="20"/>
      <c r="I18" s="20">
        <f>I19</f>
        <v>172000</v>
      </c>
      <c r="J18" s="53"/>
    </row>
    <row r="19" spans="1:10" ht="15">
      <c r="A19" s="5" t="s">
        <v>115</v>
      </c>
      <c r="B19" s="5">
        <v>6060</v>
      </c>
      <c r="C19" s="6" t="s">
        <v>21</v>
      </c>
      <c r="D19" s="7" t="s">
        <v>22</v>
      </c>
      <c r="E19" s="24" t="s">
        <v>13</v>
      </c>
      <c r="F19" s="23"/>
      <c r="G19" s="23"/>
      <c r="H19" s="23"/>
      <c r="I19" s="23">
        <f>160000+12000</f>
        <v>172000</v>
      </c>
      <c r="J19" s="53"/>
    </row>
    <row r="20" spans="1:10" s="11" customFormat="1" ht="30">
      <c r="A20" s="40" t="s">
        <v>23</v>
      </c>
      <c r="B20" s="41"/>
      <c r="C20" s="42"/>
      <c r="D20" s="48" t="s">
        <v>24</v>
      </c>
      <c r="E20" s="17"/>
      <c r="F20" s="18"/>
      <c r="G20" s="18"/>
      <c r="H20" s="18"/>
      <c r="I20" s="18">
        <f>I21</f>
        <v>25215862</v>
      </c>
      <c r="J20" s="53"/>
    </row>
    <row r="21" spans="1:10" s="10" customFormat="1" ht="30">
      <c r="A21" s="44" t="s">
        <v>25</v>
      </c>
      <c r="B21" s="45"/>
      <c r="C21" s="46"/>
      <c r="D21" s="47" t="s">
        <v>26</v>
      </c>
      <c r="E21" s="19"/>
      <c r="F21" s="20"/>
      <c r="G21" s="20"/>
      <c r="H21" s="20"/>
      <c r="I21" s="20">
        <f>I22+I24+I31+I33+I34+I35+I36+I37+I38+I41+I45</f>
        <v>25215862</v>
      </c>
      <c r="J21" s="115">
        <f>I20-'[1]Лист1'!$O$45</f>
        <v>0</v>
      </c>
    </row>
    <row r="22" spans="1:9" s="53" customFormat="1" ht="15">
      <c r="A22" s="49" t="s">
        <v>27</v>
      </c>
      <c r="B22" s="49">
        <v>1010</v>
      </c>
      <c r="C22" s="50" t="s">
        <v>28</v>
      </c>
      <c r="D22" s="51" t="s">
        <v>121</v>
      </c>
      <c r="E22" s="24" t="s">
        <v>13</v>
      </c>
      <c r="F22" s="52"/>
      <c r="G22" s="52"/>
      <c r="H22" s="52"/>
      <c r="I22" s="154">
        <f>5550000+7000+21799+20200+800000+46000+26000+28450+14070-383000</f>
        <v>6130519</v>
      </c>
    </row>
    <row r="23" spans="1:9" s="53" customFormat="1" ht="50.25" customHeight="1">
      <c r="A23" s="49"/>
      <c r="B23" s="49"/>
      <c r="C23" s="50"/>
      <c r="D23" s="51"/>
      <c r="E23" s="150" t="s">
        <v>295</v>
      </c>
      <c r="F23" s="132"/>
      <c r="G23" s="132"/>
      <c r="H23" s="132"/>
      <c r="I23" s="155">
        <f>21799+28450</f>
        <v>50249</v>
      </c>
    </row>
    <row r="24" spans="1:9" ht="87" customHeight="1">
      <c r="A24" s="101" t="s">
        <v>29</v>
      </c>
      <c r="B24" s="101">
        <v>1020</v>
      </c>
      <c r="C24" s="106" t="s">
        <v>30</v>
      </c>
      <c r="D24" s="104" t="s">
        <v>122</v>
      </c>
      <c r="E24" s="56" t="s">
        <v>13</v>
      </c>
      <c r="F24" s="25"/>
      <c r="G24" s="25"/>
      <c r="H24" s="25"/>
      <c r="I24" s="154">
        <f>8900000+125000+1529200+17497+170462+307124+19800+11500+30000+20200-22402+21800+991000+40000+4410000+70677+12000-199800+1300-1990000+500000+50000</f>
        <v>15015358</v>
      </c>
    </row>
    <row r="25" spans="1:9" s="110" customFormat="1" ht="36" customHeight="1">
      <c r="A25" s="101"/>
      <c r="B25" s="101"/>
      <c r="C25" s="106"/>
      <c r="D25" s="107"/>
      <c r="E25" s="108" t="s">
        <v>236</v>
      </c>
      <c r="F25" s="109"/>
      <c r="G25" s="109"/>
      <c r="H25" s="109"/>
      <c r="I25" s="109">
        <v>1529200</v>
      </c>
    </row>
    <row r="26" spans="1:9" s="110" customFormat="1" ht="63.75" customHeight="1">
      <c r="A26" s="101"/>
      <c r="B26" s="101"/>
      <c r="C26" s="106"/>
      <c r="D26" s="107"/>
      <c r="E26" s="108" t="s">
        <v>237</v>
      </c>
      <c r="F26" s="109"/>
      <c r="G26" s="109"/>
      <c r="H26" s="109"/>
      <c r="I26" s="109">
        <v>170462</v>
      </c>
    </row>
    <row r="27" spans="1:9" s="110" customFormat="1" ht="63" customHeight="1">
      <c r="A27" s="101"/>
      <c r="B27" s="101"/>
      <c r="C27" s="106"/>
      <c r="D27" s="107"/>
      <c r="E27" s="108" t="s">
        <v>261</v>
      </c>
      <c r="F27" s="109"/>
      <c r="G27" s="109"/>
      <c r="H27" s="109"/>
      <c r="I27" s="109">
        <v>991000</v>
      </c>
    </row>
    <row r="28" spans="1:9" s="110" customFormat="1" ht="46.5" customHeight="1">
      <c r="A28" s="101"/>
      <c r="B28" s="101"/>
      <c r="C28" s="106"/>
      <c r="D28" s="107"/>
      <c r="E28" s="108" t="s">
        <v>324</v>
      </c>
      <c r="F28" s="109"/>
      <c r="G28" s="109"/>
      <c r="H28" s="109"/>
      <c r="I28" s="109">
        <v>12000</v>
      </c>
    </row>
    <row r="29" spans="1:9" s="110" customFormat="1" ht="63" customHeight="1">
      <c r="A29" s="101"/>
      <c r="B29" s="101"/>
      <c r="C29" s="106"/>
      <c r="D29" s="107"/>
      <c r="E29" s="108" t="s">
        <v>308</v>
      </c>
      <c r="F29" s="109"/>
      <c r="G29" s="109"/>
      <c r="H29" s="109"/>
      <c r="I29" s="109">
        <f>4100000+500000</f>
        <v>4600000</v>
      </c>
    </row>
    <row r="30" spans="1:9" s="110" customFormat="1" ht="63" customHeight="1" hidden="1">
      <c r="A30" s="101"/>
      <c r="B30" s="101"/>
      <c r="C30" s="106"/>
      <c r="D30" s="107"/>
      <c r="E30" s="176"/>
      <c r="F30" s="109"/>
      <c r="G30" s="109"/>
      <c r="H30" s="109"/>
      <c r="I30" s="109"/>
    </row>
    <row r="31" spans="1:9" s="89" customFormat="1" ht="63" customHeight="1">
      <c r="A31" s="101" t="s">
        <v>221</v>
      </c>
      <c r="B31" s="101" t="s">
        <v>222</v>
      </c>
      <c r="C31" s="106" t="s">
        <v>223</v>
      </c>
      <c r="D31" s="104" t="s">
        <v>224</v>
      </c>
      <c r="E31" s="56" t="s">
        <v>13</v>
      </c>
      <c r="F31" s="25"/>
      <c r="G31" s="25"/>
      <c r="H31" s="25"/>
      <c r="I31" s="154">
        <f>190000+63200-87021</f>
        <v>166179</v>
      </c>
    </row>
    <row r="32" spans="1:9" s="110" customFormat="1" ht="40.5" customHeight="1">
      <c r="A32" s="101"/>
      <c r="B32" s="101"/>
      <c r="C32" s="106"/>
      <c r="D32" s="107"/>
      <c r="E32" s="108" t="s">
        <v>236</v>
      </c>
      <c r="F32" s="109"/>
      <c r="G32" s="109"/>
      <c r="H32" s="109"/>
      <c r="I32" s="109">
        <v>190000</v>
      </c>
    </row>
    <row r="33" spans="1:43" s="112" customFormat="1" ht="60">
      <c r="A33" s="101" t="s">
        <v>196</v>
      </c>
      <c r="B33" s="111" t="s">
        <v>50</v>
      </c>
      <c r="C33" s="106" t="s">
        <v>35</v>
      </c>
      <c r="D33" s="104" t="s">
        <v>197</v>
      </c>
      <c r="E33" s="56" t="s">
        <v>13</v>
      </c>
      <c r="F33" s="76"/>
      <c r="G33" s="76"/>
      <c r="H33" s="76"/>
      <c r="I33" s="154">
        <f>66000+100000+40000</f>
        <v>206000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9" ht="15.75" customHeight="1">
      <c r="A34" s="101" t="s">
        <v>238</v>
      </c>
      <c r="B34" s="101" t="s">
        <v>239</v>
      </c>
      <c r="C34" s="106" t="s">
        <v>240</v>
      </c>
      <c r="D34" s="113" t="s">
        <v>244</v>
      </c>
      <c r="E34" s="56" t="s">
        <v>13</v>
      </c>
      <c r="F34" s="25"/>
      <c r="G34" s="25"/>
      <c r="H34" s="25"/>
      <c r="I34" s="76">
        <f>703000+1234000</f>
        <v>1937000</v>
      </c>
    </row>
    <row r="35" spans="1:9" ht="15.75" customHeight="1">
      <c r="A35" s="101" t="s">
        <v>241</v>
      </c>
      <c r="B35" s="101" t="s">
        <v>242</v>
      </c>
      <c r="C35" s="106" t="s">
        <v>32</v>
      </c>
      <c r="D35" s="113" t="s">
        <v>243</v>
      </c>
      <c r="E35" s="56" t="s">
        <v>13</v>
      </c>
      <c r="F35" s="25"/>
      <c r="G35" s="25"/>
      <c r="H35" s="25"/>
      <c r="I35" s="25">
        <v>50000</v>
      </c>
    </row>
    <row r="36" spans="1:9" ht="15.75" customHeight="1">
      <c r="A36" s="5" t="s">
        <v>31</v>
      </c>
      <c r="B36" s="5">
        <v>4070</v>
      </c>
      <c r="C36" s="6" t="s">
        <v>32</v>
      </c>
      <c r="D36" s="7" t="s">
        <v>33</v>
      </c>
      <c r="E36" s="24" t="s">
        <v>13</v>
      </c>
      <c r="F36" s="23"/>
      <c r="G36" s="23"/>
      <c r="H36" s="23"/>
      <c r="I36" s="23">
        <v>140000</v>
      </c>
    </row>
    <row r="37" spans="1:9" ht="15.75" customHeight="1">
      <c r="A37" s="5" t="s">
        <v>34</v>
      </c>
      <c r="B37" s="5">
        <v>4100</v>
      </c>
      <c r="C37" s="6" t="s">
        <v>35</v>
      </c>
      <c r="D37" s="7" t="s">
        <v>36</v>
      </c>
      <c r="E37" s="24" t="s">
        <v>13</v>
      </c>
      <c r="F37" s="23"/>
      <c r="G37" s="23"/>
      <c r="H37" s="23"/>
      <c r="I37" s="154">
        <f>225000+48930</f>
        <v>273930</v>
      </c>
    </row>
    <row r="38" spans="1:9" s="89" customFormat="1" ht="30">
      <c r="A38" s="36" t="s">
        <v>262</v>
      </c>
      <c r="B38" s="133"/>
      <c r="C38" s="134"/>
      <c r="D38" s="39" t="s">
        <v>263</v>
      </c>
      <c r="E38" s="135"/>
      <c r="F38" s="130"/>
      <c r="G38" s="130"/>
      <c r="H38" s="130"/>
      <c r="I38" s="22">
        <f>I39</f>
        <v>10000</v>
      </c>
    </row>
    <row r="39" spans="1:9" ht="60">
      <c r="A39" s="5" t="s">
        <v>264</v>
      </c>
      <c r="B39" s="5" t="s">
        <v>265</v>
      </c>
      <c r="C39" s="6" t="s">
        <v>266</v>
      </c>
      <c r="D39" s="7" t="s">
        <v>267</v>
      </c>
      <c r="E39" s="24" t="s">
        <v>13</v>
      </c>
      <c r="F39" s="23"/>
      <c r="G39" s="23"/>
      <c r="H39" s="23"/>
      <c r="I39" s="23">
        <v>10000</v>
      </c>
    </row>
    <row r="40" spans="1:9" ht="15">
      <c r="A40" s="5"/>
      <c r="B40" s="5"/>
      <c r="C40" s="6"/>
      <c r="D40" s="7"/>
      <c r="E40" s="24"/>
      <c r="F40" s="23"/>
      <c r="G40" s="23"/>
      <c r="H40" s="23"/>
      <c r="I40" s="154"/>
    </row>
    <row r="41" spans="1:9" ht="75">
      <c r="A41" s="5">
        <v>1016350</v>
      </c>
      <c r="B41" s="5">
        <v>6350</v>
      </c>
      <c r="C41" s="6" t="s">
        <v>35</v>
      </c>
      <c r="D41" s="7" t="s">
        <v>80</v>
      </c>
      <c r="E41" s="24"/>
      <c r="F41" s="23"/>
      <c r="G41" s="23"/>
      <c r="H41" s="23"/>
      <c r="I41" s="23">
        <f>I43+I44</f>
        <v>246876</v>
      </c>
    </row>
    <row r="42" spans="1:9" ht="15">
      <c r="A42" s="5"/>
      <c r="B42" s="5"/>
      <c r="C42" s="6"/>
      <c r="D42" s="57" t="s">
        <v>144</v>
      </c>
      <c r="E42" s="24"/>
      <c r="F42" s="23"/>
      <c r="G42" s="23"/>
      <c r="H42" s="23"/>
      <c r="I42" s="23"/>
    </row>
    <row r="43" spans="1:9" ht="105" hidden="1">
      <c r="A43" s="5"/>
      <c r="B43" s="5"/>
      <c r="C43" s="6"/>
      <c r="D43" s="7"/>
      <c r="E43" s="24" t="s">
        <v>192</v>
      </c>
      <c r="F43" s="23"/>
      <c r="G43" s="23"/>
      <c r="H43" s="23"/>
      <c r="I43" s="92">
        <f>200000-200000</f>
        <v>0</v>
      </c>
    </row>
    <row r="44" spans="1:9" s="88" customFormat="1" ht="90.75" customHeight="1">
      <c r="A44" s="96"/>
      <c r="B44" s="96"/>
      <c r="C44" s="97"/>
      <c r="D44" s="98"/>
      <c r="E44" s="24" t="s">
        <v>246</v>
      </c>
      <c r="F44" s="23"/>
      <c r="G44" s="23"/>
      <c r="H44" s="23"/>
      <c r="I44" s="92">
        <v>246876</v>
      </c>
    </row>
    <row r="45" spans="1:11" ht="42.75" customHeight="1">
      <c r="A45" s="5" t="s">
        <v>37</v>
      </c>
      <c r="B45" s="5">
        <v>7470</v>
      </c>
      <c r="C45" s="6" t="s">
        <v>8</v>
      </c>
      <c r="D45" s="35" t="s">
        <v>123</v>
      </c>
      <c r="E45" s="24" t="s">
        <v>285</v>
      </c>
      <c r="F45" s="92"/>
      <c r="G45" s="92"/>
      <c r="H45" s="92"/>
      <c r="I45" s="23">
        <f>I47+I51+I54</f>
        <v>1040000</v>
      </c>
      <c r="J45" s="65"/>
      <c r="K45" s="65"/>
    </row>
    <row r="46" spans="1:9" ht="15">
      <c r="A46" s="5"/>
      <c r="B46" s="5"/>
      <c r="C46" s="6"/>
      <c r="D46" s="57" t="s">
        <v>144</v>
      </c>
      <c r="E46" s="118"/>
      <c r="F46" s="23"/>
      <c r="G46" s="23"/>
      <c r="H46" s="23"/>
      <c r="I46" s="23"/>
    </row>
    <row r="47" spans="1:11" ht="36" customHeight="1">
      <c r="A47" s="5"/>
      <c r="B47" s="5"/>
      <c r="C47" s="6"/>
      <c r="D47" s="35"/>
      <c r="E47" s="93" t="s">
        <v>230</v>
      </c>
      <c r="F47" s="92"/>
      <c r="G47" s="92"/>
      <c r="H47" s="92"/>
      <c r="I47" s="156">
        <f>I48+I49+I50</f>
        <v>560000</v>
      </c>
      <c r="J47" s="65"/>
      <c r="K47" s="65"/>
    </row>
    <row r="48" spans="1:9" ht="93.75" customHeight="1">
      <c r="A48" s="5"/>
      <c r="B48" s="5"/>
      <c r="C48" s="6"/>
      <c r="D48" s="35"/>
      <c r="E48" s="71" t="s">
        <v>231</v>
      </c>
      <c r="F48" s="23"/>
      <c r="G48" s="23"/>
      <c r="H48" s="23"/>
      <c r="I48" s="92">
        <v>100000</v>
      </c>
    </row>
    <row r="49" spans="1:9" ht="34.5" customHeight="1">
      <c r="A49" s="5"/>
      <c r="B49" s="5"/>
      <c r="C49" s="6"/>
      <c r="D49" s="35"/>
      <c r="E49" s="71" t="s">
        <v>232</v>
      </c>
      <c r="F49" s="23"/>
      <c r="G49" s="23"/>
      <c r="H49" s="23"/>
      <c r="I49" s="92">
        <v>450000</v>
      </c>
    </row>
    <row r="50" spans="1:9" ht="35.25" customHeight="1">
      <c r="A50" s="5"/>
      <c r="B50" s="5"/>
      <c r="C50" s="6"/>
      <c r="D50" s="35"/>
      <c r="E50" s="71" t="s">
        <v>233</v>
      </c>
      <c r="F50" s="23"/>
      <c r="G50" s="23"/>
      <c r="H50" s="23"/>
      <c r="I50" s="92">
        <v>10000</v>
      </c>
    </row>
    <row r="51" spans="1:9" ht="52.5" customHeight="1">
      <c r="A51" s="5"/>
      <c r="B51" s="5"/>
      <c r="C51" s="6"/>
      <c r="D51" s="35"/>
      <c r="E51" s="93" t="s">
        <v>325</v>
      </c>
      <c r="F51" s="92"/>
      <c r="G51" s="92"/>
      <c r="H51" s="92"/>
      <c r="I51" s="156">
        <f>I53+I52</f>
        <v>300000</v>
      </c>
    </row>
    <row r="52" spans="1:9" ht="37.5" customHeight="1">
      <c r="A52" s="5"/>
      <c r="B52" s="5"/>
      <c r="C52" s="6"/>
      <c r="D52" s="35"/>
      <c r="E52" s="71" t="s">
        <v>229</v>
      </c>
      <c r="F52" s="92"/>
      <c r="G52" s="92"/>
      <c r="H52" s="92"/>
      <c r="I52" s="92">
        <f>500000-500000</f>
        <v>0</v>
      </c>
    </row>
    <row r="53" spans="1:43" ht="37.5" customHeight="1">
      <c r="A53" s="5"/>
      <c r="B53" s="5"/>
      <c r="C53" s="6"/>
      <c r="D53" s="35"/>
      <c r="E53" s="54" t="s">
        <v>193</v>
      </c>
      <c r="F53" s="23"/>
      <c r="G53" s="23"/>
      <c r="H53" s="23"/>
      <c r="I53" s="92">
        <v>300000</v>
      </c>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1:11" s="88" customFormat="1" ht="42" customHeight="1">
      <c r="A54" s="96"/>
      <c r="B54" s="96"/>
      <c r="C54" s="97"/>
      <c r="D54" s="136"/>
      <c r="E54" s="93" t="s">
        <v>268</v>
      </c>
      <c r="F54" s="92"/>
      <c r="G54" s="92"/>
      <c r="H54" s="92"/>
      <c r="I54" s="156">
        <f>I55+I56+I57+I58</f>
        <v>180000</v>
      </c>
      <c r="J54" s="137"/>
      <c r="K54" s="137"/>
    </row>
    <row r="55" spans="1:9" s="88" customFormat="1" ht="21" customHeight="1">
      <c r="A55" s="96"/>
      <c r="B55" s="96"/>
      <c r="C55" s="97"/>
      <c r="D55" s="136"/>
      <c r="E55" s="71" t="s">
        <v>269</v>
      </c>
      <c r="F55" s="23"/>
      <c r="G55" s="23"/>
      <c r="H55" s="23"/>
      <c r="I55" s="92">
        <v>132000</v>
      </c>
    </row>
    <row r="56" spans="1:9" s="88" customFormat="1" ht="34.5" customHeight="1">
      <c r="A56" s="96"/>
      <c r="B56" s="96"/>
      <c r="C56" s="97"/>
      <c r="D56" s="136"/>
      <c r="E56" s="71" t="s">
        <v>270</v>
      </c>
      <c r="F56" s="23"/>
      <c r="G56" s="23"/>
      <c r="H56" s="23"/>
      <c r="I56" s="92">
        <v>10000</v>
      </c>
    </row>
    <row r="57" spans="1:9" s="88" customFormat="1" ht="18" customHeight="1">
      <c r="A57" s="96"/>
      <c r="B57" s="96"/>
      <c r="C57" s="97"/>
      <c r="D57" s="136"/>
      <c r="E57" s="71" t="s">
        <v>271</v>
      </c>
      <c r="F57" s="23"/>
      <c r="G57" s="23"/>
      <c r="H57" s="23"/>
      <c r="I57" s="92">
        <v>30000</v>
      </c>
    </row>
    <row r="58" spans="1:9" s="88" customFormat="1" ht="20.25" customHeight="1">
      <c r="A58" s="96"/>
      <c r="B58" s="96"/>
      <c r="C58" s="97"/>
      <c r="D58" s="136"/>
      <c r="E58" s="71" t="s">
        <v>272</v>
      </c>
      <c r="F58" s="23"/>
      <c r="G58" s="23"/>
      <c r="H58" s="23"/>
      <c r="I58" s="92">
        <v>8000</v>
      </c>
    </row>
    <row r="59" spans="1:43" s="11" customFormat="1" ht="24" customHeight="1">
      <c r="A59" s="40" t="s">
        <v>38</v>
      </c>
      <c r="B59" s="41"/>
      <c r="C59" s="42"/>
      <c r="D59" s="48" t="s">
        <v>39</v>
      </c>
      <c r="E59" s="17"/>
      <c r="F59" s="18"/>
      <c r="G59" s="18"/>
      <c r="H59" s="18"/>
      <c r="I59" s="153">
        <f>I60</f>
        <v>14328118.4</v>
      </c>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s="10" customFormat="1" ht="34.5" customHeight="1">
      <c r="A60" s="44" t="s">
        <v>40</v>
      </c>
      <c r="B60" s="45"/>
      <c r="C60" s="46"/>
      <c r="D60" s="47" t="s">
        <v>41</v>
      </c>
      <c r="E60" s="19"/>
      <c r="F60" s="20"/>
      <c r="G60" s="20"/>
      <c r="H60" s="20"/>
      <c r="I60" s="152">
        <f>I61+I62+I63+I64+I66+I67</f>
        <v>14328118.4</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9" ht="36.75" customHeight="1">
      <c r="A61" s="5" t="s">
        <v>42</v>
      </c>
      <c r="B61" s="5">
        <v>2010</v>
      </c>
      <c r="C61" s="6" t="s">
        <v>43</v>
      </c>
      <c r="D61" s="7" t="s">
        <v>124</v>
      </c>
      <c r="E61" s="24" t="s">
        <v>13</v>
      </c>
      <c r="F61" s="23"/>
      <c r="G61" s="23"/>
      <c r="H61" s="23"/>
      <c r="I61" s="149">
        <f>637970+68118.4</f>
        <v>706088.4</v>
      </c>
    </row>
    <row r="62" spans="1:43" ht="27" customHeight="1">
      <c r="A62" s="5" t="s">
        <v>44</v>
      </c>
      <c r="B62" s="5">
        <v>2180</v>
      </c>
      <c r="C62" s="6" t="s">
        <v>45</v>
      </c>
      <c r="D62" s="7" t="s">
        <v>125</v>
      </c>
      <c r="E62" s="24" t="s">
        <v>13</v>
      </c>
      <c r="F62" s="23"/>
      <c r="G62" s="23"/>
      <c r="H62" s="23"/>
      <c r="I62" s="23">
        <f>6362030-2297230</f>
        <v>4064800</v>
      </c>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s="89" customFormat="1" ht="30.75" customHeight="1">
      <c r="A63" s="5" t="s">
        <v>217</v>
      </c>
      <c r="B63" s="5" t="s">
        <v>218</v>
      </c>
      <c r="C63" s="6" t="s">
        <v>219</v>
      </c>
      <c r="D63" s="7" t="s">
        <v>220</v>
      </c>
      <c r="E63" s="24" t="s">
        <v>13</v>
      </c>
      <c r="F63" s="23"/>
      <c r="G63" s="23"/>
      <c r="H63" s="23"/>
      <c r="I63" s="23">
        <v>2297230</v>
      </c>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row>
    <row r="64" spans="1:43" s="12" customFormat="1" ht="234" customHeight="1">
      <c r="A64" s="36" t="s">
        <v>46</v>
      </c>
      <c r="B64" s="37">
        <v>3030</v>
      </c>
      <c r="C64" s="38" t="s">
        <v>48</v>
      </c>
      <c r="D64" s="169" t="s">
        <v>326</v>
      </c>
      <c r="E64" s="21"/>
      <c r="F64" s="22"/>
      <c r="G64" s="22"/>
      <c r="H64" s="22"/>
      <c r="I64" s="22">
        <f>I65</f>
        <v>100000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9" ht="259.5" customHeight="1">
      <c r="A65" s="5" t="s">
        <v>47</v>
      </c>
      <c r="B65" s="5">
        <v>3031</v>
      </c>
      <c r="C65" s="6" t="s">
        <v>48</v>
      </c>
      <c r="D65" s="7" t="s">
        <v>327</v>
      </c>
      <c r="E65" s="24" t="s">
        <v>13</v>
      </c>
      <c r="F65" s="23"/>
      <c r="G65" s="23"/>
      <c r="H65" s="23"/>
      <c r="I65" s="23">
        <v>100000</v>
      </c>
    </row>
    <row r="66" spans="1:9" ht="21" customHeight="1">
      <c r="A66" s="5" t="s">
        <v>49</v>
      </c>
      <c r="B66" s="5">
        <v>3300</v>
      </c>
      <c r="C66" s="6" t="s">
        <v>50</v>
      </c>
      <c r="D66" s="7" t="s">
        <v>51</v>
      </c>
      <c r="E66" s="24" t="s">
        <v>13</v>
      </c>
      <c r="F66" s="23"/>
      <c r="G66" s="23"/>
      <c r="H66" s="23"/>
      <c r="I66" s="23">
        <v>560000</v>
      </c>
    </row>
    <row r="67" spans="1:43" ht="75.75" customHeight="1">
      <c r="A67" s="5" t="s">
        <v>52</v>
      </c>
      <c r="B67" s="5">
        <v>6310</v>
      </c>
      <c r="C67" s="6" t="s">
        <v>8</v>
      </c>
      <c r="D67" s="7" t="s">
        <v>138</v>
      </c>
      <c r="E67" s="24" t="s">
        <v>108</v>
      </c>
      <c r="F67" s="23"/>
      <c r="G67" s="23"/>
      <c r="H67" s="23"/>
      <c r="I67" s="23">
        <v>6600000</v>
      </c>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s="11" customFormat="1" ht="35.25" customHeight="1">
      <c r="A68" s="40" t="s">
        <v>53</v>
      </c>
      <c r="B68" s="41"/>
      <c r="C68" s="42"/>
      <c r="D68" s="43" t="s">
        <v>54</v>
      </c>
      <c r="E68" s="17"/>
      <c r="F68" s="18"/>
      <c r="G68" s="18"/>
      <c r="H68" s="18"/>
      <c r="I68" s="18">
        <f>I69+I72</f>
        <v>1278136</v>
      </c>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s="10" customFormat="1" ht="51" customHeight="1">
      <c r="A69" s="44" t="s">
        <v>116</v>
      </c>
      <c r="B69" s="45"/>
      <c r="C69" s="46"/>
      <c r="D69" s="55" t="s">
        <v>127</v>
      </c>
      <c r="E69" s="19"/>
      <c r="F69" s="20"/>
      <c r="G69" s="20"/>
      <c r="H69" s="20"/>
      <c r="I69" s="20">
        <f>I70+I71</f>
        <v>135800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10" ht="63.75" customHeight="1">
      <c r="A70" s="5" t="s">
        <v>174</v>
      </c>
      <c r="B70" s="5" t="s">
        <v>175</v>
      </c>
      <c r="C70" s="6" t="s">
        <v>176</v>
      </c>
      <c r="D70" s="7" t="s">
        <v>177</v>
      </c>
      <c r="E70" s="24" t="s">
        <v>13</v>
      </c>
      <c r="F70" s="23"/>
      <c r="G70" s="23"/>
      <c r="H70" s="23"/>
      <c r="I70" s="25">
        <f>0+100000+35800</f>
        <v>135800</v>
      </c>
      <c r="J70" s="10"/>
    </row>
    <row r="71" spans="1:43" ht="51" customHeight="1">
      <c r="A71" s="5" t="s">
        <v>117</v>
      </c>
      <c r="B71" s="5">
        <v>6310</v>
      </c>
      <c r="C71" s="6" t="s">
        <v>8</v>
      </c>
      <c r="D71" s="7" t="s">
        <v>126</v>
      </c>
      <c r="E71" s="24" t="s">
        <v>104</v>
      </c>
      <c r="F71" s="23"/>
      <c r="G71" s="23"/>
      <c r="H71" s="23"/>
      <c r="I71" s="25">
        <f>100000-100000</f>
        <v>0</v>
      </c>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s="168" customFormat="1" ht="51" customHeight="1">
      <c r="A72" s="44" t="s">
        <v>116</v>
      </c>
      <c r="B72" s="45"/>
      <c r="C72" s="46"/>
      <c r="D72" s="55" t="s">
        <v>314</v>
      </c>
      <c r="E72" s="19"/>
      <c r="F72" s="20"/>
      <c r="G72" s="20"/>
      <c r="H72" s="20"/>
      <c r="I72" s="20">
        <f>I74</f>
        <v>1142336</v>
      </c>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row>
    <row r="73" spans="1:43" s="12" customFormat="1" ht="41.25" customHeight="1">
      <c r="A73" s="36" t="s">
        <v>317</v>
      </c>
      <c r="B73" s="37">
        <v>6320</v>
      </c>
      <c r="C73" s="172" t="s">
        <v>301</v>
      </c>
      <c r="D73" s="169" t="s">
        <v>318</v>
      </c>
      <c r="E73" s="21"/>
      <c r="F73" s="22"/>
      <c r="G73" s="22"/>
      <c r="H73" s="22"/>
      <c r="I73" s="22">
        <f>I74</f>
        <v>1142336</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10" s="88" customFormat="1" ht="214.5" customHeight="1">
      <c r="A74" s="5" t="s">
        <v>315</v>
      </c>
      <c r="B74" s="5">
        <v>6324</v>
      </c>
      <c r="C74" s="106" t="s">
        <v>301</v>
      </c>
      <c r="D74" s="7" t="s">
        <v>316</v>
      </c>
      <c r="E74" s="56" t="s">
        <v>321</v>
      </c>
      <c r="F74" s="23"/>
      <c r="G74" s="23"/>
      <c r="H74" s="23"/>
      <c r="I74" s="25">
        <v>1142336</v>
      </c>
      <c r="J74" s="168"/>
    </row>
    <row r="75" spans="1:10" s="88" customFormat="1" ht="258.75" customHeight="1">
      <c r="A75" s="5"/>
      <c r="B75" s="5"/>
      <c r="C75" s="6"/>
      <c r="D75" s="4"/>
      <c r="E75" s="170" t="s">
        <v>319</v>
      </c>
      <c r="F75" s="23"/>
      <c r="G75" s="23"/>
      <c r="H75" s="23"/>
      <c r="I75" s="171">
        <v>1142336</v>
      </c>
      <c r="J75" s="168"/>
    </row>
    <row r="76" spans="1:43" s="11" customFormat="1" ht="25.5" customHeight="1">
      <c r="A76" s="40" t="s">
        <v>297</v>
      </c>
      <c r="B76" s="41"/>
      <c r="C76" s="42"/>
      <c r="D76" s="43" t="s">
        <v>298</v>
      </c>
      <c r="E76" s="17"/>
      <c r="F76" s="18"/>
      <c r="G76" s="18"/>
      <c r="H76" s="18"/>
      <c r="I76" s="18">
        <f>I77</f>
        <v>500000</v>
      </c>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s="10" customFormat="1" ht="27" customHeight="1">
      <c r="A77" s="44" t="s">
        <v>299</v>
      </c>
      <c r="B77" s="45"/>
      <c r="C77" s="46"/>
      <c r="D77" s="55" t="s">
        <v>300</v>
      </c>
      <c r="E77" s="19"/>
      <c r="F77" s="20"/>
      <c r="G77" s="20"/>
      <c r="H77" s="20"/>
      <c r="I77" s="20">
        <f>I78</f>
        <v>500000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10" ht="106.5" customHeight="1">
      <c r="A78" s="5">
        <v>2011060</v>
      </c>
      <c r="B78" s="5" t="s">
        <v>301</v>
      </c>
      <c r="C78" s="6" t="s">
        <v>28</v>
      </c>
      <c r="D78" s="7" t="s">
        <v>302</v>
      </c>
      <c r="E78" s="24" t="s">
        <v>13</v>
      </c>
      <c r="F78" s="23"/>
      <c r="G78" s="23"/>
      <c r="H78" s="23"/>
      <c r="I78" s="25">
        <v>500000</v>
      </c>
      <c r="J78" s="10"/>
    </row>
    <row r="79" spans="1:43" s="11" customFormat="1" ht="44.25" customHeight="1">
      <c r="A79" s="40" t="s">
        <v>55</v>
      </c>
      <c r="B79" s="41"/>
      <c r="C79" s="42"/>
      <c r="D79" s="43" t="s">
        <v>56</v>
      </c>
      <c r="E79" s="17"/>
      <c r="F79" s="18"/>
      <c r="G79" s="18"/>
      <c r="H79" s="18"/>
      <c r="I79" s="18">
        <f>I80</f>
        <v>1238925</v>
      </c>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s="10" customFormat="1" ht="42.75" customHeight="1">
      <c r="A80" s="44" t="s">
        <v>57</v>
      </c>
      <c r="B80" s="45"/>
      <c r="C80" s="46"/>
      <c r="D80" s="55" t="s">
        <v>128</v>
      </c>
      <c r="E80" s="19"/>
      <c r="F80" s="20"/>
      <c r="G80" s="20"/>
      <c r="H80" s="20"/>
      <c r="I80" s="20">
        <f>I81+I82+I83</f>
        <v>1238925</v>
      </c>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ht="71.25" customHeight="1">
      <c r="A81" s="5" t="s">
        <v>58</v>
      </c>
      <c r="B81" s="5" t="s">
        <v>83</v>
      </c>
      <c r="C81" s="6" t="s">
        <v>1</v>
      </c>
      <c r="D81" s="7" t="s">
        <v>129</v>
      </c>
      <c r="E81" s="24" t="s">
        <v>13</v>
      </c>
      <c r="F81" s="23"/>
      <c r="G81" s="23"/>
      <c r="H81" s="23"/>
      <c r="I81" s="154">
        <f>50000+354000</f>
        <v>404000</v>
      </c>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ht="47.25" customHeight="1">
      <c r="A82" s="5" t="s">
        <v>273</v>
      </c>
      <c r="B82" s="139" t="s">
        <v>274</v>
      </c>
      <c r="C82" s="6" t="s">
        <v>8</v>
      </c>
      <c r="D82" s="35" t="s">
        <v>126</v>
      </c>
      <c r="E82" s="24" t="s">
        <v>276</v>
      </c>
      <c r="F82" s="23"/>
      <c r="G82" s="23"/>
      <c r="H82" s="23"/>
      <c r="I82" s="154">
        <f>338405+100000</f>
        <v>438405</v>
      </c>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9" s="88" customFormat="1" ht="33.75" customHeight="1">
      <c r="A83" s="5" t="s">
        <v>275</v>
      </c>
      <c r="B83" s="5">
        <v>7470</v>
      </c>
      <c r="C83" s="6" t="s">
        <v>8</v>
      </c>
      <c r="D83" s="7" t="s">
        <v>123</v>
      </c>
      <c r="E83" s="24" t="s">
        <v>285</v>
      </c>
      <c r="F83" s="94"/>
      <c r="G83" s="94"/>
      <c r="H83" s="94"/>
      <c r="I83" s="25">
        <f>I85</f>
        <v>396520</v>
      </c>
    </row>
    <row r="84" spans="1:9" ht="15">
      <c r="A84" s="5"/>
      <c r="B84" s="5"/>
      <c r="C84" s="6"/>
      <c r="D84" s="57" t="s">
        <v>144</v>
      </c>
      <c r="E84" s="118"/>
      <c r="F84" s="23"/>
      <c r="G84" s="23"/>
      <c r="H84" s="23"/>
      <c r="I84" s="23"/>
    </row>
    <row r="85" spans="1:9" s="88" customFormat="1" ht="36" customHeight="1">
      <c r="A85" s="5"/>
      <c r="B85" s="5"/>
      <c r="C85" s="6"/>
      <c r="D85" s="7"/>
      <c r="E85" s="123" t="s">
        <v>277</v>
      </c>
      <c r="F85" s="94"/>
      <c r="G85" s="94"/>
      <c r="H85" s="94"/>
      <c r="I85" s="157">
        <f>SUM(I86:I91)</f>
        <v>396520</v>
      </c>
    </row>
    <row r="86" spans="1:9" s="88" customFormat="1" ht="18.75" customHeight="1">
      <c r="A86" s="5"/>
      <c r="B86" s="5"/>
      <c r="C86" s="6"/>
      <c r="D86" s="7"/>
      <c r="E86" s="117" t="s">
        <v>278</v>
      </c>
      <c r="F86" s="25"/>
      <c r="G86" s="25"/>
      <c r="H86" s="25"/>
      <c r="I86" s="171">
        <v>35200</v>
      </c>
    </row>
    <row r="87" spans="1:9" s="88" customFormat="1" ht="33.75" customHeight="1">
      <c r="A87" s="5"/>
      <c r="B87" s="5"/>
      <c r="C87" s="6"/>
      <c r="D87" s="7"/>
      <c r="E87" s="7" t="s">
        <v>279</v>
      </c>
      <c r="F87" s="25"/>
      <c r="G87" s="25"/>
      <c r="H87" s="25"/>
      <c r="I87" s="171">
        <v>7780</v>
      </c>
    </row>
    <row r="88" spans="1:9" s="88" customFormat="1" ht="35.25" customHeight="1">
      <c r="A88" s="5"/>
      <c r="B88" s="5"/>
      <c r="C88" s="6"/>
      <c r="D88" s="7"/>
      <c r="E88" s="7" t="s">
        <v>280</v>
      </c>
      <c r="F88" s="25"/>
      <c r="G88" s="25"/>
      <c r="H88" s="25"/>
      <c r="I88" s="171">
        <v>7080</v>
      </c>
    </row>
    <row r="89" spans="1:9" s="88" customFormat="1" ht="46.5" customHeight="1">
      <c r="A89" s="5"/>
      <c r="B89" s="5"/>
      <c r="C89" s="6"/>
      <c r="D89" s="7"/>
      <c r="E89" s="7" t="s">
        <v>281</v>
      </c>
      <c r="F89" s="25"/>
      <c r="G89" s="25"/>
      <c r="H89" s="25"/>
      <c r="I89" s="171">
        <v>53160</v>
      </c>
    </row>
    <row r="90" spans="1:9" s="88" customFormat="1" ht="21" customHeight="1">
      <c r="A90" s="5"/>
      <c r="B90" s="5"/>
      <c r="C90" s="6"/>
      <c r="D90" s="7"/>
      <c r="E90" s="7" t="s">
        <v>282</v>
      </c>
      <c r="F90" s="25"/>
      <c r="G90" s="25"/>
      <c r="H90" s="25"/>
      <c r="I90" s="171">
        <v>142300</v>
      </c>
    </row>
    <row r="91" spans="1:9" s="88" customFormat="1" ht="20.25" customHeight="1">
      <c r="A91" s="5"/>
      <c r="B91" s="5"/>
      <c r="C91" s="6"/>
      <c r="D91" s="7"/>
      <c r="E91" s="7" t="s">
        <v>283</v>
      </c>
      <c r="F91" s="25"/>
      <c r="G91" s="25"/>
      <c r="H91" s="25"/>
      <c r="I91" s="171">
        <v>151000</v>
      </c>
    </row>
    <row r="92" spans="1:43" s="11" customFormat="1" ht="24" customHeight="1">
      <c r="A92" s="40" t="s">
        <v>59</v>
      </c>
      <c r="B92" s="41"/>
      <c r="C92" s="42"/>
      <c r="D92" s="43" t="s">
        <v>60</v>
      </c>
      <c r="E92" s="17"/>
      <c r="F92" s="18"/>
      <c r="G92" s="18"/>
      <c r="H92" s="18"/>
      <c r="I92" s="18">
        <f>I93</f>
        <v>240000</v>
      </c>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s="10" customFormat="1" ht="60" customHeight="1">
      <c r="A93" s="44" t="s">
        <v>61</v>
      </c>
      <c r="B93" s="45"/>
      <c r="C93" s="46"/>
      <c r="D93" s="47" t="s">
        <v>131</v>
      </c>
      <c r="E93" s="19"/>
      <c r="F93" s="20"/>
      <c r="G93" s="20"/>
      <c r="H93" s="20"/>
      <c r="I93" s="20">
        <f>I94+I95</f>
        <v>240000</v>
      </c>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ht="80.25" customHeight="1">
      <c r="A94" s="5" t="s">
        <v>62</v>
      </c>
      <c r="B94" s="5" t="s">
        <v>132</v>
      </c>
      <c r="C94" s="6" t="s">
        <v>63</v>
      </c>
      <c r="D94" s="7" t="s">
        <v>133</v>
      </c>
      <c r="E94" s="24" t="s">
        <v>105</v>
      </c>
      <c r="F94" s="23"/>
      <c r="G94" s="23"/>
      <c r="H94" s="23"/>
      <c r="I94" s="23">
        <v>90000</v>
      </c>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3" ht="94.5" customHeight="1">
      <c r="A95" s="5">
        <v>4518070</v>
      </c>
      <c r="B95" s="5">
        <v>8070</v>
      </c>
      <c r="C95" s="6" t="s">
        <v>8</v>
      </c>
      <c r="D95" s="7" t="s">
        <v>226</v>
      </c>
      <c r="E95" s="24" t="s">
        <v>227</v>
      </c>
      <c r="F95" s="23"/>
      <c r="G95" s="23"/>
      <c r="H95" s="23"/>
      <c r="I95" s="23">
        <v>150000</v>
      </c>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s="11" customFormat="1" ht="36" customHeight="1">
      <c r="A96" s="40" t="s">
        <v>67</v>
      </c>
      <c r="B96" s="41"/>
      <c r="C96" s="42"/>
      <c r="D96" s="43" t="s">
        <v>68</v>
      </c>
      <c r="E96" s="17"/>
      <c r="F96" s="18"/>
      <c r="G96" s="18"/>
      <c r="H96" s="18"/>
      <c r="I96" s="153">
        <f>I97</f>
        <v>153744842.81</v>
      </c>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s="10" customFormat="1" ht="45" customHeight="1">
      <c r="A97" s="44" t="s">
        <v>64</v>
      </c>
      <c r="B97" s="45"/>
      <c r="C97" s="46"/>
      <c r="D97" s="47" t="s">
        <v>65</v>
      </c>
      <c r="E97" s="19"/>
      <c r="F97" s="20"/>
      <c r="G97" s="20"/>
      <c r="H97" s="20"/>
      <c r="I97" s="152">
        <f>I98+I99+I100+I102+I104+I106+I127+I130+I134+I137+I138+I168</f>
        <v>153744842.81</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9" ht="65.25" customHeight="1">
      <c r="A98" s="5" t="s">
        <v>66</v>
      </c>
      <c r="B98" s="5" t="s">
        <v>83</v>
      </c>
      <c r="C98" s="6" t="s">
        <v>1</v>
      </c>
      <c r="D98" s="7" t="s">
        <v>129</v>
      </c>
      <c r="E98" s="24" t="s">
        <v>13</v>
      </c>
      <c r="F98" s="23"/>
      <c r="G98" s="23"/>
      <c r="H98" s="23"/>
      <c r="I98" s="23">
        <v>38000</v>
      </c>
    </row>
    <row r="99" spans="1:43" ht="48.75" customHeight="1">
      <c r="A99" s="5" t="s">
        <v>69</v>
      </c>
      <c r="B99" s="5" t="s">
        <v>135</v>
      </c>
      <c r="C99" s="6" t="s">
        <v>70</v>
      </c>
      <c r="D99" s="7" t="s">
        <v>134</v>
      </c>
      <c r="E99" s="24" t="s">
        <v>13</v>
      </c>
      <c r="F99" s="23"/>
      <c r="G99" s="23"/>
      <c r="H99" s="23"/>
      <c r="I99" s="23">
        <f>1200000-50000+50000-200000+70100+115520</f>
        <v>1185620</v>
      </c>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s="12" customFormat="1" ht="37.5" customHeight="1">
      <c r="A100" s="36" t="s">
        <v>71</v>
      </c>
      <c r="B100" s="37"/>
      <c r="C100" s="38"/>
      <c r="D100" s="39" t="s">
        <v>72</v>
      </c>
      <c r="E100" s="21"/>
      <c r="F100" s="22"/>
      <c r="G100" s="22"/>
      <c r="H100" s="22"/>
      <c r="I100" s="22">
        <f>I101</f>
        <v>10262436</v>
      </c>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ht="24" customHeight="1">
      <c r="A101" s="5" t="s">
        <v>73</v>
      </c>
      <c r="B101" s="5">
        <v>6021</v>
      </c>
      <c r="C101" s="6" t="s">
        <v>70</v>
      </c>
      <c r="D101" s="7" t="s">
        <v>136</v>
      </c>
      <c r="E101" s="24" t="s">
        <v>13</v>
      </c>
      <c r="F101" s="23"/>
      <c r="G101" s="23"/>
      <c r="H101" s="23"/>
      <c r="I101" s="23">
        <f>3100000+7352436-190000</f>
        <v>10262436</v>
      </c>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s="12" customFormat="1" ht="36.75" customHeight="1">
      <c r="A102" s="36" t="s">
        <v>74</v>
      </c>
      <c r="B102" s="37"/>
      <c r="C102" s="38"/>
      <c r="D102" s="39" t="s">
        <v>75</v>
      </c>
      <c r="E102" s="21"/>
      <c r="F102" s="22"/>
      <c r="G102" s="22"/>
      <c r="H102" s="22"/>
      <c r="I102" s="22">
        <f>I103</f>
        <v>1000000</v>
      </c>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9" ht="36.75" customHeight="1">
      <c r="A103" s="5" t="s">
        <v>76</v>
      </c>
      <c r="B103" s="5">
        <v>6051</v>
      </c>
      <c r="C103" s="6" t="s">
        <v>21</v>
      </c>
      <c r="D103" s="7" t="s">
        <v>137</v>
      </c>
      <c r="E103" s="24" t="s">
        <v>13</v>
      </c>
      <c r="F103" s="23"/>
      <c r="G103" s="23"/>
      <c r="H103" s="23"/>
      <c r="I103" s="23">
        <f>5000000-4000000</f>
        <v>1000000</v>
      </c>
    </row>
    <row r="104" spans="1:9" ht="26.25" customHeight="1">
      <c r="A104" s="5" t="s">
        <v>77</v>
      </c>
      <c r="B104" s="5">
        <v>6060</v>
      </c>
      <c r="C104" s="6" t="s">
        <v>21</v>
      </c>
      <c r="D104" s="7" t="s">
        <v>22</v>
      </c>
      <c r="E104" s="24" t="s">
        <v>13</v>
      </c>
      <c r="F104" s="23"/>
      <c r="G104" s="23"/>
      <c r="H104" s="23"/>
      <c r="I104" s="149">
        <f>9500000+500000+955822+18982.2-873610+84000+120000+1675000+750000</f>
        <v>12730194.2</v>
      </c>
    </row>
    <row r="105" spans="1:9" ht="32.25" customHeight="1">
      <c r="A105" s="5"/>
      <c r="B105" s="5"/>
      <c r="C105" s="6"/>
      <c r="D105" s="7"/>
      <c r="E105" s="150" t="s">
        <v>288</v>
      </c>
      <c r="F105" s="23"/>
      <c r="G105" s="23"/>
      <c r="H105" s="23"/>
      <c r="I105" s="92">
        <v>28000</v>
      </c>
    </row>
    <row r="106" spans="1:9" ht="44.25" customHeight="1">
      <c r="A106" s="5" t="s">
        <v>78</v>
      </c>
      <c r="B106" s="5">
        <v>6310</v>
      </c>
      <c r="C106" s="6" t="s">
        <v>8</v>
      </c>
      <c r="D106" s="7" t="s">
        <v>126</v>
      </c>
      <c r="E106" s="24"/>
      <c r="F106" s="23"/>
      <c r="G106" s="23"/>
      <c r="H106" s="23"/>
      <c r="I106" s="25">
        <f>SUM(I108:I126)</f>
        <v>8817074</v>
      </c>
    </row>
    <row r="107" spans="1:9" ht="20.25" customHeight="1">
      <c r="A107" s="5"/>
      <c r="B107" s="5"/>
      <c r="C107" s="6"/>
      <c r="D107" s="57" t="s">
        <v>144</v>
      </c>
      <c r="E107" s="24"/>
      <c r="F107" s="23"/>
      <c r="G107" s="23"/>
      <c r="H107" s="23"/>
      <c r="I107" s="23"/>
    </row>
    <row r="108" spans="1:9" ht="57" customHeight="1">
      <c r="A108" s="5"/>
      <c r="B108" s="5"/>
      <c r="C108" s="6"/>
      <c r="D108" s="7"/>
      <c r="E108" s="24" t="s">
        <v>109</v>
      </c>
      <c r="F108" s="23"/>
      <c r="G108" s="23"/>
      <c r="H108" s="23"/>
      <c r="I108" s="92">
        <v>270000</v>
      </c>
    </row>
    <row r="109" spans="1:9" ht="63.75" customHeight="1">
      <c r="A109" s="5"/>
      <c r="B109" s="5"/>
      <c r="C109" s="6"/>
      <c r="D109" s="7"/>
      <c r="E109" s="24" t="s">
        <v>110</v>
      </c>
      <c r="F109" s="23"/>
      <c r="G109" s="23"/>
      <c r="H109" s="23"/>
      <c r="I109" s="92">
        <v>300000</v>
      </c>
    </row>
    <row r="110" spans="1:9" ht="79.5" customHeight="1">
      <c r="A110" s="5"/>
      <c r="B110" s="5"/>
      <c r="C110" s="6"/>
      <c r="D110" s="7"/>
      <c r="E110" s="24" t="s">
        <v>312</v>
      </c>
      <c r="F110" s="23"/>
      <c r="G110" s="23"/>
      <c r="H110" s="23"/>
      <c r="I110" s="92">
        <v>190000</v>
      </c>
    </row>
    <row r="111" spans="1:9" ht="40.5" customHeight="1">
      <c r="A111" s="5"/>
      <c r="B111" s="5"/>
      <c r="C111" s="6"/>
      <c r="D111" s="7"/>
      <c r="E111" s="24" t="s">
        <v>111</v>
      </c>
      <c r="F111" s="23"/>
      <c r="G111" s="23"/>
      <c r="H111" s="23"/>
      <c r="I111" s="92">
        <v>5000000</v>
      </c>
    </row>
    <row r="112" spans="1:9" ht="82.5" customHeight="1">
      <c r="A112" s="5"/>
      <c r="B112" s="5"/>
      <c r="C112" s="6"/>
      <c r="D112" s="7"/>
      <c r="E112" s="24" t="s">
        <v>148</v>
      </c>
      <c r="F112" s="23"/>
      <c r="G112" s="23"/>
      <c r="H112" s="23"/>
      <c r="I112" s="92">
        <f>4000000-2792926</f>
        <v>1207074</v>
      </c>
    </row>
    <row r="113" spans="1:9" ht="36" customHeight="1" hidden="1">
      <c r="A113" s="5"/>
      <c r="B113" s="5"/>
      <c r="C113" s="6"/>
      <c r="D113" s="7"/>
      <c r="E113" s="24" t="s">
        <v>113</v>
      </c>
      <c r="F113" s="23"/>
      <c r="G113" s="23"/>
      <c r="H113" s="23"/>
      <c r="I113" s="92">
        <f>1000000-1000000</f>
        <v>0</v>
      </c>
    </row>
    <row r="114" spans="1:9" ht="36" customHeight="1" hidden="1">
      <c r="A114" s="5"/>
      <c r="B114" s="5"/>
      <c r="C114" s="6"/>
      <c r="D114" s="7"/>
      <c r="E114" s="24" t="s">
        <v>228</v>
      </c>
      <c r="F114" s="23"/>
      <c r="G114" s="23"/>
      <c r="H114" s="23"/>
      <c r="I114" s="92">
        <f>1500000-1500000</f>
        <v>0</v>
      </c>
    </row>
    <row r="115" spans="1:10" s="89" customFormat="1" ht="52.5" customHeight="1">
      <c r="A115" s="5"/>
      <c r="B115" s="5"/>
      <c r="C115" s="6"/>
      <c r="D115" s="7"/>
      <c r="E115" s="24" t="s">
        <v>208</v>
      </c>
      <c r="F115" s="23"/>
      <c r="G115" s="23"/>
      <c r="H115" s="23"/>
      <c r="I115" s="92">
        <v>196000</v>
      </c>
      <c r="J115" s="90"/>
    </row>
    <row r="116" spans="1:9" s="88" customFormat="1" ht="52.5" customHeight="1">
      <c r="A116" s="5"/>
      <c r="B116" s="5"/>
      <c r="C116" s="6"/>
      <c r="D116" s="7"/>
      <c r="E116" s="24" t="s">
        <v>209</v>
      </c>
      <c r="F116" s="23"/>
      <c r="G116" s="23"/>
      <c r="H116" s="23"/>
      <c r="I116" s="92">
        <v>13000</v>
      </c>
    </row>
    <row r="117" spans="1:9" s="88" customFormat="1" ht="52.5" customHeight="1">
      <c r="A117" s="5"/>
      <c r="B117" s="5"/>
      <c r="C117" s="6"/>
      <c r="D117" s="7"/>
      <c r="E117" s="24" t="s">
        <v>210</v>
      </c>
      <c r="F117" s="23"/>
      <c r="G117" s="23"/>
      <c r="H117" s="23"/>
      <c r="I117" s="92">
        <v>13000</v>
      </c>
    </row>
    <row r="118" spans="1:9" s="88" customFormat="1" ht="52.5" customHeight="1">
      <c r="A118" s="5"/>
      <c r="B118" s="5"/>
      <c r="C118" s="6"/>
      <c r="D118" s="7"/>
      <c r="E118" s="24" t="s">
        <v>211</v>
      </c>
      <c r="F118" s="23"/>
      <c r="G118" s="23"/>
      <c r="H118" s="23"/>
      <c r="I118" s="92">
        <v>13000</v>
      </c>
    </row>
    <row r="119" spans="1:9" s="88" customFormat="1" ht="52.5" customHeight="1">
      <c r="A119" s="5"/>
      <c r="B119" s="5"/>
      <c r="C119" s="6"/>
      <c r="D119" s="7"/>
      <c r="E119" s="24" t="s">
        <v>212</v>
      </c>
      <c r="F119" s="23"/>
      <c r="G119" s="23"/>
      <c r="H119" s="23"/>
      <c r="I119" s="92">
        <v>13000</v>
      </c>
    </row>
    <row r="120" spans="1:9" s="88" customFormat="1" ht="52.5" customHeight="1">
      <c r="A120" s="5"/>
      <c r="B120" s="5"/>
      <c r="C120" s="6"/>
      <c r="D120" s="7"/>
      <c r="E120" s="24" t="s">
        <v>213</v>
      </c>
      <c r="F120" s="23"/>
      <c r="G120" s="23"/>
      <c r="H120" s="23"/>
      <c r="I120" s="92">
        <v>13000</v>
      </c>
    </row>
    <row r="121" spans="1:9" s="88" customFormat="1" ht="52.5" customHeight="1">
      <c r="A121" s="5"/>
      <c r="B121" s="5"/>
      <c r="C121" s="6"/>
      <c r="D121" s="7"/>
      <c r="E121" s="24" t="s">
        <v>214</v>
      </c>
      <c r="F121" s="23"/>
      <c r="G121" s="23"/>
      <c r="H121" s="23"/>
      <c r="I121" s="92">
        <v>13000</v>
      </c>
    </row>
    <row r="122" spans="1:9" s="88" customFormat="1" ht="52.5" customHeight="1">
      <c r="A122" s="5"/>
      <c r="B122" s="5"/>
      <c r="C122" s="6"/>
      <c r="D122" s="7"/>
      <c r="E122" s="24" t="s">
        <v>215</v>
      </c>
      <c r="F122" s="23"/>
      <c r="G122" s="23"/>
      <c r="H122" s="23"/>
      <c r="I122" s="92">
        <v>13000</v>
      </c>
    </row>
    <row r="123" spans="1:9" s="88" customFormat="1" ht="55.5" customHeight="1">
      <c r="A123" s="5"/>
      <c r="B123" s="5"/>
      <c r="C123" s="6"/>
      <c r="D123" s="7"/>
      <c r="E123" s="24" t="s">
        <v>216</v>
      </c>
      <c r="F123" s="23"/>
      <c r="G123" s="23"/>
      <c r="H123" s="23"/>
      <c r="I123" s="92">
        <v>13000</v>
      </c>
    </row>
    <row r="124" spans="1:9" s="88" customFormat="1" ht="52.5" customHeight="1">
      <c r="A124" s="5"/>
      <c r="B124" s="5"/>
      <c r="C124" s="6"/>
      <c r="D124" s="7"/>
      <c r="E124" s="24" t="s">
        <v>234</v>
      </c>
      <c r="F124" s="23"/>
      <c r="G124" s="23"/>
      <c r="H124" s="23"/>
      <c r="I124" s="92">
        <v>150000</v>
      </c>
    </row>
    <row r="125" spans="1:9" s="88" customFormat="1" ht="91.5" customHeight="1">
      <c r="A125" s="5"/>
      <c r="B125" s="5"/>
      <c r="C125" s="6"/>
      <c r="D125" s="7"/>
      <c r="E125" s="24" t="s">
        <v>252</v>
      </c>
      <c r="F125" s="23"/>
      <c r="G125" s="23"/>
      <c r="H125" s="23"/>
      <c r="I125" s="92">
        <v>1000000</v>
      </c>
    </row>
    <row r="126" spans="1:9" s="88" customFormat="1" ht="55.5" customHeight="1">
      <c r="A126" s="5"/>
      <c r="B126" s="5"/>
      <c r="C126" s="6"/>
      <c r="D126" s="7"/>
      <c r="E126" s="24" t="s">
        <v>320</v>
      </c>
      <c r="F126" s="23"/>
      <c r="G126" s="23"/>
      <c r="H126" s="23"/>
      <c r="I126" s="92">
        <v>400000</v>
      </c>
    </row>
    <row r="127" spans="1:9" ht="72" customHeight="1">
      <c r="A127" s="5" t="s">
        <v>304</v>
      </c>
      <c r="B127" s="5">
        <v>6330</v>
      </c>
      <c r="C127" s="6" t="s">
        <v>30</v>
      </c>
      <c r="D127" s="7" t="s">
        <v>305</v>
      </c>
      <c r="E127" s="24"/>
      <c r="F127" s="23"/>
      <c r="G127" s="23"/>
      <c r="H127" s="23"/>
      <c r="I127" s="23">
        <f>I129</f>
        <v>600000</v>
      </c>
    </row>
    <row r="128" spans="1:9" ht="16.5" customHeight="1">
      <c r="A128" s="5"/>
      <c r="B128" s="5"/>
      <c r="C128" s="6"/>
      <c r="D128" s="57" t="s">
        <v>144</v>
      </c>
      <c r="E128" s="24"/>
      <c r="F128" s="23"/>
      <c r="G128" s="23"/>
      <c r="H128" s="23"/>
      <c r="I128" s="23"/>
    </row>
    <row r="129" spans="1:9" ht="84.75" customHeight="1">
      <c r="A129" s="5"/>
      <c r="B129" s="5"/>
      <c r="C129" s="6"/>
      <c r="D129" s="7"/>
      <c r="E129" s="24" t="s">
        <v>306</v>
      </c>
      <c r="F129" s="23"/>
      <c r="G129" s="23"/>
      <c r="H129" s="23"/>
      <c r="I129" s="92">
        <f>600000</f>
        <v>600000</v>
      </c>
    </row>
    <row r="130" spans="1:9" ht="63.75" customHeight="1">
      <c r="A130" s="5" t="s">
        <v>79</v>
      </c>
      <c r="B130" s="5">
        <v>6350</v>
      </c>
      <c r="C130" s="6" t="s">
        <v>35</v>
      </c>
      <c r="D130" s="7" t="s">
        <v>80</v>
      </c>
      <c r="E130" s="24"/>
      <c r="F130" s="23"/>
      <c r="G130" s="23"/>
      <c r="H130" s="23"/>
      <c r="I130" s="23">
        <f>I132+I133</f>
        <v>500000</v>
      </c>
    </row>
    <row r="131" spans="1:9" ht="16.5" customHeight="1">
      <c r="A131" s="5"/>
      <c r="B131" s="5"/>
      <c r="C131" s="6"/>
      <c r="D131" s="57" t="s">
        <v>144</v>
      </c>
      <c r="E131" s="24"/>
      <c r="F131" s="23"/>
      <c r="G131" s="23"/>
      <c r="H131" s="23"/>
      <c r="I131" s="23"/>
    </row>
    <row r="132" spans="1:9" ht="75.75" customHeight="1">
      <c r="A132" s="5"/>
      <c r="B132" s="5"/>
      <c r="C132" s="6"/>
      <c r="D132" s="7"/>
      <c r="E132" s="24" t="s">
        <v>112</v>
      </c>
      <c r="F132" s="23"/>
      <c r="G132" s="23"/>
      <c r="H132" s="23"/>
      <c r="I132" s="92">
        <f>500000</f>
        <v>500000</v>
      </c>
    </row>
    <row r="133" spans="1:9" ht="48" customHeight="1" hidden="1">
      <c r="A133" s="5"/>
      <c r="B133" s="5"/>
      <c r="C133" s="6"/>
      <c r="D133" s="7"/>
      <c r="E133" s="24" t="s">
        <v>255</v>
      </c>
      <c r="F133" s="23"/>
      <c r="G133" s="23"/>
      <c r="H133" s="23"/>
      <c r="I133" s="23">
        <v>0</v>
      </c>
    </row>
    <row r="134" spans="1:9" ht="62.25" customHeight="1">
      <c r="A134" s="5">
        <v>4716360</v>
      </c>
      <c r="B134" s="5">
        <v>6360</v>
      </c>
      <c r="C134" s="6" t="s">
        <v>43</v>
      </c>
      <c r="D134" s="7" t="s">
        <v>156</v>
      </c>
      <c r="E134" s="24"/>
      <c r="F134" s="23"/>
      <c r="G134" s="23"/>
      <c r="H134" s="23"/>
      <c r="I134" s="23">
        <f>I136</f>
        <v>1146000</v>
      </c>
    </row>
    <row r="135" spans="1:9" ht="16.5" customHeight="1">
      <c r="A135" s="5"/>
      <c r="B135" s="5"/>
      <c r="C135" s="6"/>
      <c r="D135" s="57" t="s">
        <v>144</v>
      </c>
      <c r="E135" s="24"/>
      <c r="F135" s="23"/>
      <c r="G135" s="23"/>
      <c r="H135" s="23"/>
      <c r="I135" s="23"/>
    </row>
    <row r="136" spans="1:9" ht="81.75" customHeight="1">
      <c r="A136" s="5">
        <v>4716360</v>
      </c>
      <c r="B136" s="5">
        <v>6360</v>
      </c>
      <c r="C136" s="6" t="s">
        <v>43</v>
      </c>
      <c r="D136" s="7"/>
      <c r="E136" s="24" t="s">
        <v>157</v>
      </c>
      <c r="F136" s="23"/>
      <c r="G136" s="23"/>
      <c r="H136" s="23"/>
      <c r="I136" s="92">
        <f>0+1146000</f>
        <v>1146000</v>
      </c>
    </row>
    <row r="137" spans="1:9" ht="34.5" customHeight="1">
      <c r="A137" s="5">
        <v>4716650</v>
      </c>
      <c r="B137" s="5">
        <v>6650</v>
      </c>
      <c r="C137" s="74" t="s">
        <v>254</v>
      </c>
      <c r="D137" s="142" t="s">
        <v>253</v>
      </c>
      <c r="E137" s="24" t="s">
        <v>13</v>
      </c>
      <c r="F137" s="23"/>
      <c r="G137" s="23"/>
      <c r="H137" s="23"/>
      <c r="I137" s="23">
        <f>50000+190000</f>
        <v>240000</v>
      </c>
    </row>
    <row r="138" spans="1:9" ht="38.25" customHeight="1">
      <c r="A138" s="5" t="s">
        <v>81</v>
      </c>
      <c r="B138" s="5">
        <v>7470</v>
      </c>
      <c r="C138" s="6" t="s">
        <v>8</v>
      </c>
      <c r="D138" s="7" t="s">
        <v>123</v>
      </c>
      <c r="E138" s="24" t="s">
        <v>285</v>
      </c>
      <c r="F138" s="23"/>
      <c r="G138" s="23"/>
      <c r="H138" s="23"/>
      <c r="I138" s="173">
        <f>I140+I143+I148+I153+I155+I157+I159+I164+I166</f>
        <v>77225518.61</v>
      </c>
    </row>
    <row r="139" spans="1:9" ht="15">
      <c r="A139" s="5"/>
      <c r="B139" s="5"/>
      <c r="C139" s="6"/>
      <c r="D139" s="57" t="s">
        <v>144</v>
      </c>
      <c r="E139" s="24"/>
      <c r="F139" s="23"/>
      <c r="G139" s="23"/>
      <c r="H139" s="23"/>
      <c r="I139" s="23"/>
    </row>
    <row r="140" spans="1:9" s="86" customFormat="1" ht="20.25" customHeight="1">
      <c r="A140" s="81"/>
      <c r="B140" s="81"/>
      <c r="C140" s="82"/>
      <c r="D140" s="87"/>
      <c r="E140" s="84" t="s">
        <v>153</v>
      </c>
      <c r="F140" s="85"/>
      <c r="G140" s="85"/>
      <c r="H140" s="85"/>
      <c r="I140" s="85">
        <f>I141+I142</f>
        <v>19000000</v>
      </c>
    </row>
    <row r="141" spans="1:9" ht="45.75" customHeight="1">
      <c r="A141" s="5"/>
      <c r="B141" s="5"/>
      <c r="C141" s="6"/>
      <c r="D141" s="15"/>
      <c r="E141" s="24" t="s">
        <v>160</v>
      </c>
      <c r="F141" s="23"/>
      <c r="G141" s="23"/>
      <c r="H141" s="23"/>
      <c r="I141" s="92">
        <v>9000000</v>
      </c>
    </row>
    <row r="142" spans="1:9" ht="81" customHeight="1">
      <c r="A142" s="5"/>
      <c r="B142" s="5"/>
      <c r="C142" s="6"/>
      <c r="D142" s="15"/>
      <c r="E142" s="24" t="s">
        <v>303</v>
      </c>
      <c r="F142" s="23"/>
      <c r="G142" s="23"/>
      <c r="H142" s="23"/>
      <c r="I142" s="92">
        <f>0+10000000</f>
        <v>10000000</v>
      </c>
    </row>
    <row r="143" spans="1:9" s="86" customFormat="1" ht="20.25" customHeight="1">
      <c r="A143" s="81"/>
      <c r="B143" s="81"/>
      <c r="C143" s="82"/>
      <c r="D143" s="83"/>
      <c r="E143" s="84" t="s">
        <v>154</v>
      </c>
      <c r="F143" s="85"/>
      <c r="G143" s="85"/>
      <c r="H143" s="85"/>
      <c r="I143" s="85">
        <f>I144+I147+I146+I145</f>
        <v>20500000</v>
      </c>
    </row>
    <row r="144" spans="1:9" s="147" customFormat="1" ht="75" customHeight="1">
      <c r="A144" s="143"/>
      <c r="B144" s="143"/>
      <c r="C144" s="144"/>
      <c r="D144" s="145"/>
      <c r="E144" s="118" t="s">
        <v>289</v>
      </c>
      <c r="F144" s="146"/>
      <c r="G144" s="146"/>
      <c r="H144" s="146"/>
      <c r="I144" s="174">
        <f>0+500000+20000000</f>
        <v>20500000</v>
      </c>
    </row>
    <row r="145" spans="1:9" s="86" customFormat="1" ht="60" hidden="1">
      <c r="A145" s="81"/>
      <c r="B145" s="81"/>
      <c r="C145" s="82"/>
      <c r="D145" s="83"/>
      <c r="E145" s="117" t="s">
        <v>249</v>
      </c>
      <c r="F145" s="85"/>
      <c r="G145" s="85"/>
      <c r="H145" s="85"/>
      <c r="I145" s="174">
        <f>500000-500000</f>
        <v>0</v>
      </c>
    </row>
    <row r="146" spans="1:9" s="86" customFormat="1" ht="45" hidden="1">
      <c r="A146" s="81"/>
      <c r="B146" s="81"/>
      <c r="C146" s="82"/>
      <c r="D146" s="83"/>
      <c r="E146" s="118" t="s">
        <v>247</v>
      </c>
      <c r="F146" s="85"/>
      <c r="G146" s="85"/>
      <c r="H146" s="85"/>
      <c r="I146" s="174">
        <f>20000000-20000000</f>
        <v>0</v>
      </c>
    </row>
    <row r="147" spans="1:9" ht="45" hidden="1">
      <c r="A147" s="5"/>
      <c r="B147" s="5"/>
      <c r="C147" s="6"/>
      <c r="D147" s="7"/>
      <c r="E147" s="7" t="s">
        <v>248</v>
      </c>
      <c r="F147" s="23"/>
      <c r="G147" s="23"/>
      <c r="H147" s="23"/>
      <c r="I147" s="92">
        <f>5000000-5000000</f>
        <v>0</v>
      </c>
    </row>
    <row r="148" spans="1:9" s="86" customFormat="1" ht="27" customHeight="1">
      <c r="A148" s="81"/>
      <c r="B148" s="81"/>
      <c r="C148" s="82"/>
      <c r="D148" s="83"/>
      <c r="E148" s="119" t="s">
        <v>155</v>
      </c>
      <c r="F148" s="85"/>
      <c r="G148" s="85"/>
      <c r="H148" s="85"/>
      <c r="I148" s="85">
        <f>I149+I150+I151+I152</f>
        <v>5190000</v>
      </c>
    </row>
    <row r="149" spans="1:9" ht="90" customHeight="1">
      <c r="A149" s="5"/>
      <c r="B149" s="5"/>
      <c r="C149" s="6"/>
      <c r="D149" s="7"/>
      <c r="E149" s="7" t="s">
        <v>225</v>
      </c>
      <c r="F149" s="23"/>
      <c r="G149" s="23"/>
      <c r="H149" s="23"/>
      <c r="I149" s="92">
        <f>1690000+2000000+1500000-200000-200000-395000</f>
        <v>4395000</v>
      </c>
    </row>
    <row r="150" spans="1:9" ht="48.75" customHeight="1">
      <c r="A150" s="5"/>
      <c r="B150" s="5"/>
      <c r="C150" s="6"/>
      <c r="D150" s="7"/>
      <c r="E150" s="7" t="s">
        <v>290</v>
      </c>
      <c r="F150" s="23"/>
      <c r="G150" s="23"/>
      <c r="H150" s="23"/>
      <c r="I150" s="92">
        <f>0+200000</f>
        <v>200000</v>
      </c>
    </row>
    <row r="151" spans="1:9" ht="22.5" customHeight="1">
      <c r="A151" s="5"/>
      <c r="B151" s="5"/>
      <c r="C151" s="6"/>
      <c r="D151" s="7"/>
      <c r="E151" s="7" t="s">
        <v>291</v>
      </c>
      <c r="F151" s="23"/>
      <c r="G151" s="23"/>
      <c r="H151" s="23"/>
      <c r="I151" s="92">
        <f>0+200000</f>
        <v>200000</v>
      </c>
    </row>
    <row r="152" spans="1:9" ht="39" customHeight="1">
      <c r="A152" s="5"/>
      <c r="B152" s="5"/>
      <c r="C152" s="6"/>
      <c r="D152" s="7"/>
      <c r="E152" s="7" t="s">
        <v>292</v>
      </c>
      <c r="F152" s="99"/>
      <c r="G152" s="99"/>
      <c r="H152" s="99"/>
      <c r="I152" s="92">
        <f>0+395000</f>
        <v>395000</v>
      </c>
    </row>
    <row r="153" spans="1:9" s="86" customFormat="1" ht="38.25" customHeight="1">
      <c r="A153" s="81"/>
      <c r="B153" s="81"/>
      <c r="C153" s="82"/>
      <c r="D153" s="83"/>
      <c r="E153" s="119" t="s">
        <v>158</v>
      </c>
      <c r="F153" s="85"/>
      <c r="G153" s="85"/>
      <c r="H153" s="85"/>
      <c r="I153" s="85">
        <f>I154</f>
        <v>1400000</v>
      </c>
    </row>
    <row r="154" spans="1:9" ht="78" customHeight="1">
      <c r="A154" s="5"/>
      <c r="B154" s="5"/>
      <c r="C154" s="6"/>
      <c r="D154" s="7"/>
      <c r="E154" s="120" t="s">
        <v>161</v>
      </c>
      <c r="F154" s="23"/>
      <c r="G154" s="23"/>
      <c r="H154" s="23"/>
      <c r="I154" s="92">
        <f>500000+900000</f>
        <v>1400000</v>
      </c>
    </row>
    <row r="155" spans="1:9" s="86" customFormat="1" ht="21" customHeight="1">
      <c r="A155" s="81"/>
      <c r="B155" s="81"/>
      <c r="C155" s="82"/>
      <c r="D155" s="83"/>
      <c r="E155" s="119" t="s">
        <v>178</v>
      </c>
      <c r="F155" s="85"/>
      <c r="G155" s="85"/>
      <c r="H155" s="85"/>
      <c r="I155" s="85">
        <f>I156</f>
        <v>200000</v>
      </c>
    </row>
    <row r="156" spans="1:9" ht="37.5" customHeight="1">
      <c r="A156" s="5"/>
      <c r="B156" s="5"/>
      <c r="C156" s="6"/>
      <c r="D156" s="7"/>
      <c r="E156" s="118" t="s">
        <v>179</v>
      </c>
      <c r="F156" s="23"/>
      <c r="G156" s="23"/>
      <c r="H156" s="23"/>
      <c r="I156" s="92">
        <v>200000</v>
      </c>
    </row>
    <row r="157" spans="1:9" s="147" customFormat="1" ht="18" customHeight="1">
      <c r="A157" s="143"/>
      <c r="B157" s="143"/>
      <c r="C157" s="144"/>
      <c r="D157" s="145"/>
      <c r="E157" s="119" t="s">
        <v>293</v>
      </c>
      <c r="F157" s="146"/>
      <c r="G157" s="146"/>
      <c r="H157" s="146"/>
      <c r="I157" s="85">
        <f>I158</f>
        <v>100000</v>
      </c>
    </row>
    <row r="158" spans="1:9" s="88" customFormat="1" ht="73.5" customHeight="1">
      <c r="A158" s="96"/>
      <c r="B158" s="96"/>
      <c r="C158" s="97"/>
      <c r="D158" s="98"/>
      <c r="E158" s="118" t="s">
        <v>294</v>
      </c>
      <c r="F158" s="99"/>
      <c r="G158" s="99"/>
      <c r="H158" s="99"/>
      <c r="I158" s="92">
        <f>0+100000</f>
        <v>100000</v>
      </c>
    </row>
    <row r="159" spans="1:9" s="86" customFormat="1" ht="33.75" customHeight="1">
      <c r="A159" s="81"/>
      <c r="B159" s="81"/>
      <c r="C159" s="82"/>
      <c r="D159" s="83"/>
      <c r="E159" s="119" t="s">
        <v>159</v>
      </c>
      <c r="F159" s="85"/>
      <c r="G159" s="85"/>
      <c r="H159" s="85"/>
      <c r="I159" s="148">
        <f>I160</f>
        <v>30729518.610000003</v>
      </c>
    </row>
    <row r="160" spans="1:9" ht="78" customHeight="1">
      <c r="A160" s="5"/>
      <c r="B160" s="5"/>
      <c r="C160" s="6"/>
      <c r="D160" s="7"/>
      <c r="E160" s="118" t="s">
        <v>250</v>
      </c>
      <c r="F160" s="23"/>
      <c r="G160" s="23"/>
      <c r="H160" s="23"/>
      <c r="I160" s="175">
        <f>26600000+748946+267184.67+3077387.94+36000</f>
        <v>30729518.610000003</v>
      </c>
    </row>
    <row r="161" spans="1:9" ht="35.25" customHeight="1">
      <c r="A161" s="5"/>
      <c r="B161" s="5"/>
      <c r="C161" s="6"/>
      <c r="D161" s="7"/>
      <c r="E161" s="131" t="s">
        <v>288</v>
      </c>
      <c r="F161" s="23"/>
      <c r="G161" s="23"/>
      <c r="H161" s="23"/>
      <c r="I161" s="92">
        <f>I163</f>
        <v>10500</v>
      </c>
    </row>
    <row r="162" spans="1:9" ht="15">
      <c r="A162" s="5"/>
      <c r="B162" s="5"/>
      <c r="C162" s="6"/>
      <c r="D162" s="57" t="s">
        <v>144</v>
      </c>
      <c r="E162" s="131"/>
      <c r="F162" s="23"/>
      <c r="G162" s="23"/>
      <c r="H162" s="23"/>
      <c r="I162" s="92"/>
    </row>
    <row r="163" spans="1:9" ht="149.25" customHeight="1">
      <c r="A163" s="5"/>
      <c r="B163" s="5"/>
      <c r="C163" s="6"/>
      <c r="D163" s="7"/>
      <c r="E163" s="24" t="s">
        <v>296</v>
      </c>
      <c r="F163" s="23"/>
      <c r="G163" s="23"/>
      <c r="H163" s="23"/>
      <c r="I163" s="92">
        <v>10500</v>
      </c>
    </row>
    <row r="164" spans="1:9" ht="27" customHeight="1">
      <c r="A164" s="5"/>
      <c r="B164" s="5"/>
      <c r="C164" s="6"/>
      <c r="D164" s="7"/>
      <c r="E164" s="129" t="s">
        <v>258</v>
      </c>
      <c r="F164" s="23"/>
      <c r="G164" s="23"/>
      <c r="H164" s="23"/>
      <c r="I164" s="85">
        <f>I165</f>
        <v>56000</v>
      </c>
    </row>
    <row r="165" spans="1:9" ht="68.25" customHeight="1">
      <c r="A165" s="5"/>
      <c r="B165" s="5"/>
      <c r="C165" s="6"/>
      <c r="D165" s="7"/>
      <c r="E165" s="118" t="s">
        <v>259</v>
      </c>
      <c r="F165" s="23"/>
      <c r="G165" s="23"/>
      <c r="H165" s="23"/>
      <c r="I165" s="92">
        <v>56000</v>
      </c>
    </row>
    <row r="166" spans="1:9" ht="22.5" customHeight="1">
      <c r="A166" s="5"/>
      <c r="B166" s="5"/>
      <c r="C166" s="6"/>
      <c r="D166" s="7"/>
      <c r="E166" s="119" t="s">
        <v>256</v>
      </c>
      <c r="F166" s="23"/>
      <c r="G166" s="23"/>
      <c r="H166" s="23"/>
      <c r="I166" s="85">
        <f>I167</f>
        <v>50000</v>
      </c>
    </row>
    <row r="167" spans="1:9" ht="78" customHeight="1">
      <c r="A167" s="5"/>
      <c r="B167" s="5"/>
      <c r="C167" s="6"/>
      <c r="D167" s="7"/>
      <c r="E167" s="118" t="s">
        <v>257</v>
      </c>
      <c r="F167" s="23"/>
      <c r="G167" s="23"/>
      <c r="H167" s="23"/>
      <c r="I167" s="92">
        <v>50000</v>
      </c>
    </row>
    <row r="168" spans="1:9" ht="38.25" customHeight="1">
      <c r="A168" s="5" t="s">
        <v>82</v>
      </c>
      <c r="B168" s="5">
        <v>8800</v>
      </c>
      <c r="C168" s="6" t="s">
        <v>83</v>
      </c>
      <c r="D168" s="7" t="s">
        <v>84</v>
      </c>
      <c r="E168" s="118" t="s">
        <v>149</v>
      </c>
      <c r="F168" s="23"/>
      <c r="G168" s="23"/>
      <c r="H168" s="23"/>
      <c r="I168" s="23">
        <f>SUM(I170:I171)</f>
        <v>40000000</v>
      </c>
    </row>
    <row r="169" spans="1:9" ht="14.25" customHeight="1">
      <c r="A169" s="5"/>
      <c r="B169" s="5"/>
      <c r="C169" s="6"/>
      <c r="D169" s="57" t="s">
        <v>144</v>
      </c>
      <c r="E169" s="118"/>
      <c r="F169" s="23"/>
      <c r="G169" s="23"/>
      <c r="H169" s="23"/>
      <c r="I169" s="23"/>
    </row>
    <row r="170" spans="1:9" ht="33.75" customHeight="1" hidden="1">
      <c r="A170" s="5"/>
      <c r="B170" s="5"/>
      <c r="C170" s="6"/>
      <c r="D170" s="16"/>
      <c r="E170" s="151" t="s">
        <v>106</v>
      </c>
      <c r="F170" s="23"/>
      <c r="G170" s="23"/>
      <c r="H170" s="23"/>
      <c r="I170" s="92">
        <f>40000000-40000000</f>
        <v>0</v>
      </c>
    </row>
    <row r="171" spans="1:43" ht="38.25" customHeight="1">
      <c r="A171" s="5"/>
      <c r="B171" s="5"/>
      <c r="C171" s="6"/>
      <c r="D171" s="7"/>
      <c r="E171" s="151" t="s">
        <v>107</v>
      </c>
      <c r="F171" s="23"/>
      <c r="G171" s="23"/>
      <c r="H171" s="23"/>
      <c r="I171" s="92">
        <f>20000000+20000000</f>
        <v>40000000</v>
      </c>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1:43" s="11" customFormat="1" ht="39" customHeight="1">
      <c r="A172" s="40" t="s">
        <v>85</v>
      </c>
      <c r="B172" s="41"/>
      <c r="C172" s="42"/>
      <c r="D172" s="43" t="s">
        <v>86</v>
      </c>
      <c r="E172" s="121"/>
      <c r="F172" s="18"/>
      <c r="G172" s="18"/>
      <c r="H172" s="18"/>
      <c r="I172" s="18">
        <f>I173</f>
        <v>369480</v>
      </c>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s="10" customFormat="1" ht="36.75" customHeight="1">
      <c r="A173" s="44" t="s">
        <v>87</v>
      </c>
      <c r="B173" s="45"/>
      <c r="C173" s="46"/>
      <c r="D173" s="47" t="s">
        <v>139</v>
      </c>
      <c r="E173" s="122"/>
      <c r="F173" s="20"/>
      <c r="G173" s="20"/>
      <c r="H173" s="20"/>
      <c r="I173" s="20">
        <f>I174+I177</f>
        <v>369480</v>
      </c>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row>
    <row r="174" spans="1:10" ht="38.25" customHeight="1">
      <c r="A174" s="5" t="s">
        <v>88</v>
      </c>
      <c r="B174" s="5">
        <v>6430</v>
      </c>
      <c r="C174" s="6" t="s">
        <v>89</v>
      </c>
      <c r="D174" s="7" t="s">
        <v>90</v>
      </c>
      <c r="E174" s="120" t="s">
        <v>150</v>
      </c>
      <c r="F174" s="25"/>
      <c r="G174" s="25"/>
      <c r="H174" s="25"/>
      <c r="I174" s="25">
        <f>1500000-1234000</f>
        <v>266000</v>
      </c>
      <c r="J174" s="65"/>
    </row>
    <row r="175" spans="1:9" ht="40.5" customHeight="1">
      <c r="A175" s="5" t="s">
        <v>91</v>
      </c>
      <c r="B175" s="5">
        <v>7470</v>
      </c>
      <c r="C175" s="6" t="s">
        <v>8</v>
      </c>
      <c r="D175" s="7" t="s">
        <v>123</v>
      </c>
      <c r="E175" s="24" t="s">
        <v>285</v>
      </c>
      <c r="F175" s="94"/>
      <c r="G175" s="94"/>
      <c r="H175" s="94"/>
      <c r="I175" s="25">
        <f>I177</f>
        <v>103480</v>
      </c>
    </row>
    <row r="176" spans="1:9" ht="15" customHeight="1">
      <c r="A176" s="5"/>
      <c r="B176" s="5"/>
      <c r="C176" s="6"/>
      <c r="D176" s="57" t="s">
        <v>144</v>
      </c>
      <c r="E176" s="118"/>
      <c r="F176" s="23"/>
      <c r="G176" s="23"/>
      <c r="H176" s="23"/>
      <c r="I176" s="23"/>
    </row>
    <row r="177" spans="1:9" ht="36" customHeight="1">
      <c r="A177" s="5"/>
      <c r="B177" s="5"/>
      <c r="C177" s="6"/>
      <c r="D177" s="7"/>
      <c r="E177" s="123" t="s">
        <v>277</v>
      </c>
      <c r="F177" s="94"/>
      <c r="G177" s="94"/>
      <c r="H177" s="94"/>
      <c r="I177" s="94">
        <f>I178+I179+I180+I181+I182+I183+I184</f>
        <v>103480</v>
      </c>
    </row>
    <row r="178" spans="1:9" ht="37.5" customHeight="1">
      <c r="A178" s="5"/>
      <c r="B178" s="5"/>
      <c r="C178" s="6"/>
      <c r="D178" s="7"/>
      <c r="E178" s="117" t="s">
        <v>162</v>
      </c>
      <c r="F178" s="25"/>
      <c r="G178" s="25"/>
      <c r="H178" s="25"/>
      <c r="I178" s="171">
        <f>105600-35200</f>
        <v>70400</v>
      </c>
    </row>
    <row r="179" spans="1:9" ht="39" customHeight="1">
      <c r="A179" s="5"/>
      <c r="B179" s="5"/>
      <c r="C179" s="6"/>
      <c r="D179" s="7"/>
      <c r="E179" s="7" t="s">
        <v>163</v>
      </c>
      <c r="F179" s="25"/>
      <c r="G179" s="25"/>
      <c r="H179" s="25"/>
      <c r="I179" s="171">
        <f>23300-7780</f>
        <v>15520</v>
      </c>
    </row>
    <row r="180" spans="1:9" ht="50.25" customHeight="1">
      <c r="A180" s="5"/>
      <c r="B180" s="5"/>
      <c r="C180" s="6"/>
      <c r="D180" s="7"/>
      <c r="E180" s="7" t="s">
        <v>164</v>
      </c>
      <c r="F180" s="25"/>
      <c r="G180" s="25"/>
      <c r="H180" s="25"/>
      <c r="I180" s="171">
        <f>8500-7080</f>
        <v>1420</v>
      </c>
    </row>
    <row r="181" spans="1:9" ht="61.5" customHeight="1">
      <c r="A181" s="5"/>
      <c r="B181" s="5"/>
      <c r="C181" s="6"/>
      <c r="D181" s="7"/>
      <c r="E181" s="7" t="s">
        <v>168</v>
      </c>
      <c r="F181" s="25"/>
      <c r="G181" s="25"/>
      <c r="H181" s="25"/>
      <c r="I181" s="171">
        <f>63800-53160</f>
        <v>10640</v>
      </c>
    </row>
    <row r="182" spans="1:9" ht="36" customHeight="1">
      <c r="A182" s="5"/>
      <c r="B182" s="5"/>
      <c r="C182" s="6"/>
      <c r="D182" s="7"/>
      <c r="E182" s="7" t="s">
        <v>167</v>
      </c>
      <c r="F182" s="25"/>
      <c r="G182" s="25"/>
      <c r="H182" s="25"/>
      <c r="I182" s="171">
        <v>5500</v>
      </c>
    </row>
    <row r="183" spans="1:9" ht="38.25" customHeight="1">
      <c r="A183" s="5"/>
      <c r="B183" s="5"/>
      <c r="C183" s="6"/>
      <c r="D183" s="7"/>
      <c r="E183" s="7" t="s">
        <v>165</v>
      </c>
      <c r="F183" s="25"/>
      <c r="G183" s="25"/>
      <c r="H183" s="25"/>
      <c r="I183" s="171">
        <f>142300-142300</f>
        <v>0</v>
      </c>
    </row>
    <row r="184" spans="1:43" ht="34.5" customHeight="1">
      <c r="A184" s="5"/>
      <c r="B184" s="5"/>
      <c r="C184" s="6"/>
      <c r="D184" s="7"/>
      <c r="E184" s="7" t="s">
        <v>166</v>
      </c>
      <c r="F184" s="25"/>
      <c r="G184" s="25"/>
      <c r="H184" s="25"/>
      <c r="I184" s="171">
        <f>151000-151000</f>
        <v>0</v>
      </c>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1:43" s="11" customFormat="1" ht="50.25" customHeight="1">
      <c r="A185" s="40" t="s">
        <v>92</v>
      </c>
      <c r="B185" s="41"/>
      <c r="C185" s="42"/>
      <c r="D185" s="43" t="s">
        <v>93</v>
      </c>
      <c r="E185" s="121"/>
      <c r="F185" s="18"/>
      <c r="G185" s="18"/>
      <c r="H185" s="18"/>
      <c r="I185" s="18">
        <f>I186</f>
        <v>650000</v>
      </c>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s="10" customFormat="1" ht="41.25" customHeight="1">
      <c r="A186" s="44" t="s">
        <v>94</v>
      </c>
      <c r="B186" s="45"/>
      <c r="C186" s="46"/>
      <c r="D186" s="47" t="s">
        <v>140</v>
      </c>
      <c r="E186" s="122"/>
      <c r="F186" s="20"/>
      <c r="G186" s="20"/>
      <c r="H186" s="20"/>
      <c r="I186" s="20">
        <f>I189</f>
        <v>650000</v>
      </c>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1:9" ht="48" customHeight="1">
      <c r="A187" s="5" t="s">
        <v>95</v>
      </c>
      <c r="B187" s="5">
        <v>7470</v>
      </c>
      <c r="C187" s="6" t="s">
        <v>8</v>
      </c>
      <c r="D187" s="7" t="s">
        <v>123</v>
      </c>
      <c r="E187" s="24" t="s">
        <v>285</v>
      </c>
      <c r="F187" s="94"/>
      <c r="G187" s="94"/>
      <c r="H187" s="94"/>
      <c r="I187" s="25">
        <f>I189</f>
        <v>650000</v>
      </c>
    </row>
    <row r="188" spans="1:9" ht="15" customHeight="1">
      <c r="A188" s="5"/>
      <c r="B188" s="5"/>
      <c r="C188" s="6"/>
      <c r="D188" s="57" t="s">
        <v>144</v>
      </c>
      <c r="E188" s="118"/>
      <c r="F188" s="23"/>
      <c r="G188" s="23"/>
      <c r="H188" s="23"/>
      <c r="I188" s="23"/>
    </row>
    <row r="189" spans="1:9" ht="36" customHeight="1">
      <c r="A189" s="5"/>
      <c r="B189" s="5"/>
      <c r="C189" s="6"/>
      <c r="D189" s="7"/>
      <c r="E189" s="123" t="s">
        <v>284</v>
      </c>
      <c r="F189" s="94"/>
      <c r="G189" s="94"/>
      <c r="H189" s="94"/>
      <c r="I189" s="94">
        <f>I190+I191+I192+I193+I194</f>
        <v>650000</v>
      </c>
    </row>
    <row r="190" spans="1:9" ht="32.25" customHeight="1">
      <c r="A190" s="5"/>
      <c r="B190" s="5"/>
      <c r="C190" s="6"/>
      <c r="D190" s="7"/>
      <c r="E190" s="7" t="s">
        <v>173</v>
      </c>
      <c r="F190" s="25"/>
      <c r="G190" s="25"/>
      <c r="H190" s="25"/>
      <c r="I190" s="171">
        <f>87000+315700</f>
        <v>402700</v>
      </c>
    </row>
    <row r="191" spans="1:9" ht="38.25" customHeight="1">
      <c r="A191" s="5"/>
      <c r="B191" s="5"/>
      <c r="C191" s="6"/>
      <c r="D191" s="7"/>
      <c r="E191" s="7" t="s">
        <v>169</v>
      </c>
      <c r="F191" s="25"/>
      <c r="G191" s="25"/>
      <c r="H191" s="25"/>
      <c r="I191" s="171">
        <f>19200+69300</f>
        <v>88500</v>
      </c>
    </row>
    <row r="192" spans="1:9" ht="22.5" customHeight="1">
      <c r="A192" s="5"/>
      <c r="B192" s="5"/>
      <c r="C192" s="6"/>
      <c r="D192" s="7"/>
      <c r="E192" s="7" t="s">
        <v>170</v>
      </c>
      <c r="F192" s="25"/>
      <c r="G192" s="25"/>
      <c r="H192" s="25"/>
      <c r="I192" s="171">
        <f>9000</f>
        <v>9000</v>
      </c>
    </row>
    <row r="193" spans="1:9" ht="26.25" customHeight="1">
      <c r="A193" s="5"/>
      <c r="B193" s="5"/>
      <c r="C193" s="6"/>
      <c r="D193" s="7"/>
      <c r="E193" s="7" t="s">
        <v>171</v>
      </c>
      <c r="F193" s="25"/>
      <c r="G193" s="25"/>
      <c r="H193" s="25"/>
      <c r="I193" s="171">
        <f>73800+30000</f>
        <v>103800</v>
      </c>
    </row>
    <row r="194" spans="1:9" ht="50.25" customHeight="1">
      <c r="A194" s="5"/>
      <c r="B194" s="5"/>
      <c r="C194" s="6"/>
      <c r="D194" s="7"/>
      <c r="E194" s="7" t="s">
        <v>172</v>
      </c>
      <c r="F194" s="25"/>
      <c r="G194" s="25"/>
      <c r="H194" s="25"/>
      <c r="I194" s="171">
        <f>11000+35000</f>
        <v>46000</v>
      </c>
    </row>
    <row r="195" spans="1:9" ht="43.5" customHeight="1">
      <c r="A195" s="40" t="s">
        <v>96</v>
      </c>
      <c r="B195" s="41"/>
      <c r="C195" s="42"/>
      <c r="D195" s="43" t="s">
        <v>97</v>
      </c>
      <c r="E195" s="121"/>
      <c r="F195" s="18"/>
      <c r="G195" s="18"/>
      <c r="H195" s="18"/>
      <c r="I195" s="18">
        <f>I196</f>
        <v>5200000</v>
      </c>
    </row>
    <row r="196" spans="1:9" ht="51" customHeight="1">
      <c r="A196" s="44" t="s">
        <v>98</v>
      </c>
      <c r="B196" s="45"/>
      <c r="C196" s="46"/>
      <c r="D196" s="47" t="s">
        <v>141</v>
      </c>
      <c r="E196" s="122"/>
      <c r="F196" s="20"/>
      <c r="G196" s="20"/>
      <c r="H196" s="20"/>
      <c r="I196" s="20">
        <f>I197</f>
        <v>5200000</v>
      </c>
    </row>
    <row r="197" spans="1:9" ht="41.25" customHeight="1">
      <c r="A197" s="5" t="s">
        <v>99</v>
      </c>
      <c r="B197" s="5">
        <v>7470</v>
      </c>
      <c r="C197" s="6" t="s">
        <v>8</v>
      </c>
      <c r="D197" s="7" t="s">
        <v>123</v>
      </c>
      <c r="E197" s="24" t="s">
        <v>285</v>
      </c>
      <c r="F197" s="94"/>
      <c r="G197" s="94"/>
      <c r="H197" s="94"/>
      <c r="I197" s="25">
        <f>I200+I201</f>
        <v>5200000</v>
      </c>
    </row>
    <row r="198" spans="1:9" ht="15">
      <c r="A198" s="5"/>
      <c r="B198" s="5"/>
      <c r="C198" s="6"/>
      <c r="D198" s="57" t="s">
        <v>144</v>
      </c>
      <c r="E198" s="118"/>
      <c r="F198" s="23"/>
      <c r="G198" s="23"/>
      <c r="H198" s="23"/>
      <c r="I198" s="23"/>
    </row>
    <row r="199" spans="1:9" ht="30" customHeight="1">
      <c r="A199" s="5"/>
      <c r="B199" s="5"/>
      <c r="C199" s="6"/>
      <c r="D199" s="7"/>
      <c r="E199" s="123" t="s">
        <v>287</v>
      </c>
      <c r="F199" s="94"/>
      <c r="G199" s="94"/>
      <c r="H199" s="94"/>
      <c r="I199" s="94">
        <f>I200+I201</f>
        <v>5200000</v>
      </c>
    </row>
    <row r="200" spans="1:43" ht="37.5" customHeight="1">
      <c r="A200" s="96"/>
      <c r="B200" s="5"/>
      <c r="C200" s="6"/>
      <c r="D200" s="7"/>
      <c r="E200" s="120" t="s">
        <v>286</v>
      </c>
      <c r="F200" s="94"/>
      <c r="G200" s="94"/>
      <c r="H200" s="94"/>
      <c r="I200" s="171">
        <f>5000000-2000000</f>
        <v>3000000</v>
      </c>
      <c r="J200" s="11"/>
      <c r="K200" s="11"/>
      <c r="L200" s="9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row>
    <row r="201" spans="1:43" s="88" customFormat="1" ht="150" customHeight="1">
      <c r="A201" s="96"/>
      <c r="B201" s="96"/>
      <c r="C201" s="97"/>
      <c r="D201" s="98"/>
      <c r="E201" s="120" t="s">
        <v>307</v>
      </c>
      <c r="F201" s="140"/>
      <c r="G201" s="140"/>
      <c r="H201" s="140"/>
      <c r="I201" s="171">
        <f>0+2000000+200000</f>
        <v>2200000</v>
      </c>
      <c r="J201" s="138"/>
      <c r="K201" s="138"/>
      <c r="L201" s="141"/>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row>
    <row r="202" spans="1:43" s="11" customFormat="1" ht="25.5" customHeight="1">
      <c r="A202" s="40" t="s">
        <v>100</v>
      </c>
      <c r="B202" s="41"/>
      <c r="C202" s="42"/>
      <c r="D202" s="43" t="s">
        <v>101</v>
      </c>
      <c r="E202" s="121"/>
      <c r="F202" s="18"/>
      <c r="G202" s="18"/>
      <c r="H202" s="18"/>
      <c r="I202" s="18">
        <f>I203</f>
        <v>2230155</v>
      </c>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s="10" customFormat="1" ht="46.5" customHeight="1">
      <c r="A203" s="44" t="s">
        <v>102</v>
      </c>
      <c r="B203" s="45"/>
      <c r="C203" s="46"/>
      <c r="D203" s="47" t="s">
        <v>142</v>
      </c>
      <c r="E203" s="122"/>
      <c r="F203" s="20"/>
      <c r="G203" s="20"/>
      <c r="H203" s="20"/>
      <c r="I203" s="20">
        <f>I204+I205+I206</f>
        <v>2230155</v>
      </c>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row>
    <row r="204" spans="1:9" ht="70.5" customHeight="1">
      <c r="A204" s="5" t="s">
        <v>103</v>
      </c>
      <c r="B204" s="5" t="s">
        <v>83</v>
      </c>
      <c r="C204" s="6" t="s">
        <v>1</v>
      </c>
      <c r="D204" s="7" t="s">
        <v>129</v>
      </c>
      <c r="E204" s="118" t="s">
        <v>13</v>
      </c>
      <c r="F204" s="23"/>
      <c r="G204" s="23"/>
      <c r="H204" s="23"/>
      <c r="I204" s="23">
        <v>76000</v>
      </c>
    </row>
    <row r="205" spans="1:9" ht="69.75" customHeight="1">
      <c r="A205" s="5" t="s">
        <v>180</v>
      </c>
      <c r="B205" s="5" t="s">
        <v>181</v>
      </c>
      <c r="C205" s="6" t="s">
        <v>21</v>
      </c>
      <c r="D205" s="7" t="s">
        <v>182</v>
      </c>
      <c r="E205" s="118" t="s">
        <v>183</v>
      </c>
      <c r="F205" s="23"/>
      <c r="G205" s="23"/>
      <c r="H205" s="23"/>
      <c r="I205" s="154">
        <f>2370600-251945</f>
        <v>2118655</v>
      </c>
    </row>
    <row r="206" spans="1:43" ht="53.25" customHeight="1">
      <c r="A206" s="5">
        <v>6717810</v>
      </c>
      <c r="B206" s="5">
        <v>7810</v>
      </c>
      <c r="C206" s="74" t="s">
        <v>195</v>
      </c>
      <c r="D206" s="7" t="s">
        <v>194</v>
      </c>
      <c r="E206" s="118" t="s">
        <v>13</v>
      </c>
      <c r="F206" s="23"/>
      <c r="G206" s="23"/>
      <c r="H206" s="23"/>
      <c r="I206" s="23">
        <v>35500</v>
      </c>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row>
    <row r="207" spans="1:43" s="11" customFormat="1" ht="25.5" customHeight="1">
      <c r="A207" s="77" t="s">
        <v>198</v>
      </c>
      <c r="B207" s="78"/>
      <c r="C207" s="79"/>
      <c r="D207" s="80" t="s">
        <v>199</v>
      </c>
      <c r="E207" s="121"/>
      <c r="F207" s="18"/>
      <c r="G207" s="18"/>
      <c r="H207" s="18"/>
      <c r="I207" s="18">
        <f>I208</f>
        <v>400000</v>
      </c>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s="10" customFormat="1" ht="45.75" customHeight="1">
      <c r="A208" s="44" t="s">
        <v>200</v>
      </c>
      <c r="B208" s="33"/>
      <c r="C208" s="46"/>
      <c r="D208" s="47" t="s">
        <v>201</v>
      </c>
      <c r="E208" s="122"/>
      <c r="F208" s="20"/>
      <c r="G208" s="20"/>
      <c r="H208" s="20"/>
      <c r="I208" s="20">
        <f>I209</f>
        <v>400000</v>
      </c>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row>
    <row r="209" spans="1:43" ht="72" customHeight="1">
      <c r="A209" s="5" t="s">
        <v>202</v>
      </c>
      <c r="B209" s="74" t="s">
        <v>83</v>
      </c>
      <c r="C209" s="74" t="s">
        <v>1</v>
      </c>
      <c r="D209" s="35" t="s">
        <v>129</v>
      </c>
      <c r="E209" s="118" t="s">
        <v>13</v>
      </c>
      <c r="F209" s="23"/>
      <c r="G209" s="23"/>
      <c r="H209" s="23"/>
      <c r="I209" s="23">
        <v>400000</v>
      </c>
      <c r="J209" s="75"/>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row>
    <row r="210" spans="1:43" s="11" customFormat="1" ht="24" customHeight="1">
      <c r="A210" s="40" t="s">
        <v>203</v>
      </c>
      <c r="B210" s="41"/>
      <c r="C210" s="42"/>
      <c r="D210" s="43" t="s">
        <v>206</v>
      </c>
      <c r="E210" s="121"/>
      <c r="F210" s="18"/>
      <c r="G210" s="18"/>
      <c r="H210" s="18"/>
      <c r="I210" s="18">
        <f>I211</f>
        <v>1181020</v>
      </c>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s="10" customFormat="1" ht="45.75" customHeight="1">
      <c r="A211" s="44" t="s">
        <v>204</v>
      </c>
      <c r="B211" s="45"/>
      <c r="C211" s="46"/>
      <c r="D211" s="47" t="s">
        <v>186</v>
      </c>
      <c r="E211" s="122"/>
      <c r="F211" s="20"/>
      <c r="G211" s="20"/>
      <c r="H211" s="20"/>
      <c r="I211" s="20">
        <f>I212</f>
        <v>1181020</v>
      </c>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row>
    <row r="212" spans="1:43" ht="69" customHeight="1">
      <c r="A212" s="5" t="s">
        <v>205</v>
      </c>
      <c r="B212" s="74" t="s">
        <v>83</v>
      </c>
      <c r="C212" s="74" t="s">
        <v>1</v>
      </c>
      <c r="D212" s="35" t="s">
        <v>129</v>
      </c>
      <c r="E212" s="118" t="s">
        <v>13</v>
      </c>
      <c r="F212" s="23"/>
      <c r="G212" s="23"/>
      <c r="H212" s="23"/>
      <c r="I212" s="154">
        <f>1290000-108980</f>
        <v>1181020</v>
      </c>
      <c r="J212" s="75"/>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row>
    <row r="213" spans="1:43" s="11" customFormat="1" ht="58.5" customHeight="1">
      <c r="A213" s="40" t="s">
        <v>184</v>
      </c>
      <c r="B213" s="41"/>
      <c r="C213" s="42"/>
      <c r="D213" s="43" t="s">
        <v>191</v>
      </c>
      <c r="E213" s="121"/>
      <c r="F213" s="18"/>
      <c r="G213" s="18"/>
      <c r="H213" s="18"/>
      <c r="I213" s="18">
        <f>I214</f>
        <v>92000</v>
      </c>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s="10" customFormat="1" ht="33" customHeight="1">
      <c r="A214" s="44" t="s">
        <v>185</v>
      </c>
      <c r="B214" s="45"/>
      <c r="C214" s="46"/>
      <c r="D214" s="47" t="s">
        <v>186</v>
      </c>
      <c r="E214" s="122"/>
      <c r="F214" s="20"/>
      <c r="G214" s="20"/>
      <c r="H214" s="20"/>
      <c r="I214" s="20">
        <f>I215+I217</f>
        <v>92000</v>
      </c>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row>
    <row r="215" spans="1:43" ht="18" customHeight="1" hidden="1">
      <c r="A215" s="5">
        <v>7618600</v>
      </c>
      <c r="B215" s="5">
        <v>8600</v>
      </c>
      <c r="C215" s="6" t="s">
        <v>309</v>
      </c>
      <c r="D215" s="7" t="s">
        <v>310</v>
      </c>
      <c r="E215" s="120" t="s">
        <v>13</v>
      </c>
      <c r="F215" s="23"/>
      <c r="G215" s="23"/>
      <c r="H215" s="23"/>
      <c r="I215" s="23">
        <f>550000-550000</f>
        <v>0</v>
      </c>
      <c r="J215" s="16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row>
    <row r="216" spans="1:43" s="167" customFormat="1" ht="66.75" customHeight="1" hidden="1">
      <c r="A216" s="161"/>
      <c r="B216" s="161"/>
      <c r="C216" s="162"/>
      <c r="D216" s="163"/>
      <c r="E216" s="151" t="s">
        <v>311</v>
      </c>
      <c r="F216" s="164"/>
      <c r="G216" s="164"/>
      <c r="H216" s="164"/>
      <c r="I216" s="92">
        <f>500000-500000</f>
        <v>0</v>
      </c>
      <c r="J216" s="165"/>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row>
    <row r="217" spans="1:43" ht="66.75" customHeight="1">
      <c r="A217" s="5" t="s">
        <v>187</v>
      </c>
      <c r="B217" s="5" t="s">
        <v>188</v>
      </c>
      <c r="C217" s="6" t="s">
        <v>83</v>
      </c>
      <c r="D217" s="7" t="s">
        <v>189</v>
      </c>
      <c r="E217" s="118" t="s">
        <v>190</v>
      </c>
      <c r="F217" s="23"/>
      <c r="G217" s="23"/>
      <c r="H217" s="23"/>
      <c r="I217" s="23">
        <v>92000</v>
      </c>
      <c r="J217" s="75"/>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row>
    <row r="218" spans="1:43" s="70" customFormat="1" ht="15.75">
      <c r="A218" s="66"/>
      <c r="B218" s="66"/>
      <c r="C218" s="67"/>
      <c r="D218" s="68" t="s">
        <v>3</v>
      </c>
      <c r="E218" s="124"/>
      <c r="F218" s="69"/>
      <c r="G218" s="69"/>
      <c r="H218" s="69"/>
      <c r="I218" s="116">
        <f>I6+I11+I20+I59+I68+I76+I79+I92+I96+I172+I185+I195+I202+I213+I210+I207</f>
        <v>207824349.21</v>
      </c>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row>
    <row r="219" ht="15">
      <c r="E219" s="125"/>
    </row>
    <row r="220" spans="5:43" ht="24" customHeight="1">
      <c r="E220" s="125"/>
      <c r="I220" s="158"/>
      <c r="J220" s="26"/>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row>
    <row r="221" spans="1:43" s="13" customFormat="1" ht="21" customHeight="1">
      <c r="A221" s="61"/>
      <c r="B221" s="62"/>
      <c r="C221" s="61"/>
      <c r="D221" s="61"/>
      <c r="E221" s="126"/>
      <c r="F221" s="63"/>
      <c r="G221" s="63"/>
      <c r="H221" s="64"/>
      <c r="I221" s="159"/>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row>
    <row r="222" spans="1:43" s="73" customFormat="1" ht="26.25">
      <c r="A222" s="72"/>
      <c r="B222" s="72" t="s">
        <v>151</v>
      </c>
      <c r="C222" s="72"/>
      <c r="D222" s="72"/>
      <c r="E222" s="127"/>
      <c r="G222" s="72"/>
      <c r="H222" s="72" t="s">
        <v>152</v>
      </c>
      <c r="I222" s="72"/>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row>
    <row r="223" spans="1:9" s="13" customFormat="1" ht="30.75">
      <c r="A223" s="59"/>
      <c r="B223" s="59"/>
      <c r="C223" s="59"/>
      <c r="D223" s="59"/>
      <c r="E223" s="128"/>
      <c r="F223" s="59"/>
      <c r="G223" s="59"/>
      <c r="H223" s="64"/>
      <c r="I223" s="59"/>
    </row>
    <row r="224" spans="1:43" s="13" customFormat="1" ht="30.75">
      <c r="A224" s="59"/>
      <c r="B224" s="59"/>
      <c r="C224" s="59"/>
      <c r="D224" s="59"/>
      <c r="E224" s="128"/>
      <c r="F224" s="59"/>
      <c r="G224" s="180"/>
      <c r="H224" s="180"/>
      <c r="I224" s="180"/>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row>
    <row r="225" ht="15">
      <c r="E225" s="125"/>
    </row>
    <row r="226" ht="15">
      <c r="E226" s="125"/>
    </row>
    <row r="227" ht="15">
      <c r="E227" s="125"/>
    </row>
    <row r="228" ht="15">
      <c r="E228" s="125"/>
    </row>
    <row r="229" ht="15">
      <c r="E229" s="125"/>
    </row>
    <row r="230" ht="15">
      <c r="E230" s="125"/>
    </row>
    <row r="231" ht="15">
      <c r="E231" s="125"/>
    </row>
    <row r="232" ht="15">
      <c r="E232" s="125"/>
    </row>
    <row r="233" ht="15">
      <c r="E233" s="125"/>
    </row>
    <row r="234" ht="15">
      <c r="E234" s="125"/>
    </row>
    <row r="235" ht="15">
      <c r="E235" s="125"/>
    </row>
    <row r="236" ht="15">
      <c r="E236" s="125"/>
    </row>
    <row r="237" ht="15">
      <c r="E237" s="125"/>
    </row>
    <row r="238" ht="15">
      <c r="E238" s="125"/>
    </row>
    <row r="239" ht="15">
      <c r="E239" s="125"/>
    </row>
    <row r="240" ht="15">
      <c r="E240" s="125"/>
    </row>
    <row r="241" ht="15">
      <c r="E241" s="125"/>
    </row>
    <row r="242" ht="15">
      <c r="E242" s="125"/>
    </row>
    <row r="243" ht="15">
      <c r="E243" s="125"/>
    </row>
    <row r="244" ht="15">
      <c r="E244" s="125"/>
    </row>
    <row r="245" ht="15">
      <c r="E245" s="125"/>
    </row>
    <row r="246" ht="15">
      <c r="E246" s="125"/>
    </row>
    <row r="247" ht="15">
      <c r="E247" s="125"/>
    </row>
    <row r="248" ht="15">
      <c r="E248" s="125"/>
    </row>
    <row r="249" ht="15">
      <c r="E249" s="125"/>
    </row>
    <row r="250" ht="15">
      <c r="E250" s="125"/>
    </row>
  </sheetData>
  <sheetProtection/>
  <mergeCells count="4">
    <mergeCell ref="G1:I1"/>
    <mergeCell ref="A2:I2"/>
    <mergeCell ref="A3:G3"/>
    <mergeCell ref="G224:I224"/>
  </mergeCells>
  <printOptions horizontalCentered="1"/>
  <pageMargins left="0.3937007874015748" right="0.3937007874015748" top="0.7086614173228347" bottom="0.1968503937007874" header="0.1968503937007874" footer="0.1968503937007874"/>
  <pageSetup fitToHeight="35" horizontalDpi="600" verticalDpi="600" orientation="portrait" paperSize="9" scale="61" r:id="rId1"/>
  <headerFooter alignWithMargins="0">
    <oddFooter>&amp;R&amp;P</oddFooter>
  </headerFooter>
  <rowBreaks count="1" manualBreakCount="1">
    <brk id="95"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2017-07-10T04:27:47Z</cp:lastPrinted>
  <dcterms:created xsi:type="dcterms:W3CDTF">2014-01-17T10:52:16Z</dcterms:created>
  <dcterms:modified xsi:type="dcterms:W3CDTF">2017-07-10T08:16:12Z</dcterms:modified>
  <cp:category/>
  <cp:version/>
  <cp:contentType/>
  <cp:contentStatus/>
</cp:coreProperties>
</file>