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бюджет" sheetId="1" r:id="rId1"/>
  </sheets>
  <definedNames>
    <definedName name="_xlnm.Print_Area" localSheetId="0">'бюджет'!$A$1:$F$153</definedName>
  </definedNames>
  <calcPr fullCalcOnLoad="1"/>
</workbook>
</file>

<file path=xl/sharedStrings.xml><?xml version="1.0" encoding="utf-8"?>
<sst xmlns="http://schemas.openxmlformats.org/spreadsheetml/2006/main" count="350" uniqueCount="152">
  <si>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</si>
  <si>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</si>
  <si>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</si>
  <si>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ВСЬОГО ДОХОДІВ</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</si>
  <si>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</si>
  <si>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</si>
  <si>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</si>
  <si>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</si>
  <si>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</si>
  <si>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</si>
  <si>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</si>
  <si>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</si>
  <si>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</si>
  <si>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</si>
  <si>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</si>
  <si>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Субвенції</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</si>
  <si>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</si>
  <si>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</si>
  <si>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</si>
  <si>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</si>
  <si>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</si>
  <si>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</si>
  <si>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</si>
  <si>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</si>
  <si>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</si>
  <si>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</si>
  <si>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</si>
  <si>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</si>
  <si>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</si>
  <si>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</si>
  <si>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</si>
  <si>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</si>
  <si>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</si>
  <si>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</si>
  <si>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</si>
  <si>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</si>
  <si>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</si>
  <si>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</si>
  <si>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</si>
  <si>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</si>
  <si>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</si>
  <si>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</si>
  <si>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</si>
  <si>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</si>
  <si>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</si>
  <si>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</si>
  <si>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</si>
  <si>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</si>
  <si>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</si>
  <si>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</si>
  <si>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</si>
  <si>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</si>
  <si>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</si>
  <si>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</si>
  <si>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</si>
  <si>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</si>
  <si>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</si>
  <si>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</si>
  <si>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</si>
  <si>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</si>
  <si>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</si>
  <si>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</si>
  <si>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</si>
  <si>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</si>
  <si>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</si>
  <si>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Всього</t>
  </si>
  <si>
    <t>Місцеві податки</t>
  </si>
  <si>
    <t>Внутрішні податки на товари та послуги</t>
  </si>
  <si>
    <t>Надходження від продажу землі і нематеріальних активів</t>
  </si>
  <si>
    <t>ВСЬОГО ДОХОДІВ (без урахування міжбюджетних трансфертів)</t>
  </si>
  <si>
    <t>в т.ч. бюджет розвитку</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</si>
  <si>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</si>
  <si>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</si>
  <si>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</si>
  <si>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</si>
  <si>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</si>
  <si>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</si>
  <si>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</si>
  <si>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</si>
  <si>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</si>
  <si>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</si>
  <si>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</si>
  <si>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Медична субвенція з державного бюджету місцевим бюджетам</t>
  </si>
  <si>
    <r>
      <t>Субвенція з державного бюджету  місцевим бюджетам на виплату допомоги сім</t>
    </r>
    <r>
      <rPr>
        <sz val="19"/>
        <rFont val="Arial Cyr"/>
        <family val="0"/>
      </rPr>
      <t>’</t>
    </r>
    <r>
      <rPr>
        <sz val="19"/>
        <rFont val="Times New Roman"/>
        <family val="1"/>
      </rPr>
      <t>ям з дітьми, малозабезпеченим сім</t>
    </r>
    <r>
      <rPr>
        <sz val="19"/>
        <rFont val="Arial Cyr"/>
        <family val="0"/>
      </rPr>
      <t>’</t>
    </r>
    <r>
      <rPr>
        <sz val="19"/>
        <rFont val="Times New Roman"/>
        <family val="1"/>
      </rPr>
      <t xml:space="preserve">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 </t>
    </r>
  </si>
  <si>
    <t>Освітня субвенція з державного бюджету місцевим бюджетам</t>
  </si>
  <si>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</si>
  <si>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</si>
  <si>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</si>
  <si>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</si>
  <si>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(грн.)</t>
  </si>
  <si>
    <t xml:space="preserve">  Найменування згідно з класифікацією доходів бюджету</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</si>
  <si>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</si>
  <si>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</si>
  <si>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</si>
  <si>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</si>
  <si>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</si>
  <si>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Інші субвенції</t>
  </si>
  <si>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</si>
  <si>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</si>
  <si>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</si>
  <si>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</si>
  <si>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</si>
  <si>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</si>
  <si>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</si>
  <si>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</si>
  <si>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</si>
  <si>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</si>
  <si>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</si>
  <si>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</si>
  <si>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</si>
  <si>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</si>
  <si>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</si>
  <si>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</si>
  <si>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</si>
  <si>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</si>
  <si>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</si>
  <si>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</si>
  <si>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</si>
  <si>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</si>
  <si>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</si>
  <si>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</si>
  <si>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</si>
  <si>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</si>
  <si>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</si>
  <si>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</si>
  <si>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</si>
  <si>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</si>
  <si>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</si>
  <si>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на виконання доручень виборців депутатами обласної ради у 2017 році</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</si>
  <si>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</si>
  <si>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ДОХОДИ</t>
  </si>
  <si>
    <t>міського бюджету на 2017 рік</t>
  </si>
  <si>
    <t>до рішення міської ради</t>
  </si>
  <si>
    <t>(у редакції рішення міської ради</t>
  </si>
  <si>
    <t>Cекретар міської ради</t>
  </si>
  <si>
    <t xml:space="preserve">О.Ю.Залевський </t>
  </si>
  <si>
    <t>Додаток 1</t>
  </si>
  <si>
    <t>від 16.12.2016 №560-12/VII</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</si>
  <si>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</si>
  <si>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</si>
  <si>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</si>
  <si>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</si>
  <si>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</si>
  <si>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</si>
  <si>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</si>
  <si>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</si>
  <si>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</si>
  <si>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Акцизний податок з реалізації суб</t>
    </r>
    <r>
      <rPr>
        <b/>
        <sz val="20"/>
        <rFont val="Arial Cyr"/>
        <family val="0"/>
      </rPr>
      <t>’</t>
    </r>
    <r>
      <rPr>
        <b/>
        <sz val="20"/>
        <rFont val="Times New Roman"/>
        <family val="1"/>
      </rPr>
      <t xml:space="preserve">єктами господарювання роздрібної торгівлі підакцизних товарів </t>
    </r>
  </si>
  <si>
    <t>вересень</t>
  </si>
  <si>
    <t>листопад</t>
  </si>
  <si>
    <t>збільшено власні доходи</t>
  </si>
  <si>
    <r>
      <t>від</t>
    </r>
    <r>
      <rPr>
        <u val="single"/>
        <sz val="34"/>
        <rFont val="Times New Roman"/>
        <family val="1"/>
      </rPr>
      <t xml:space="preserve"> 17.11.2017 </t>
    </r>
    <r>
      <rPr>
        <sz val="34"/>
        <rFont val="Times New Roman"/>
        <family val="1"/>
      </rPr>
      <t xml:space="preserve">№ </t>
    </r>
    <r>
      <rPr>
        <u val="single"/>
        <sz val="34"/>
        <rFont val="Times New Roman"/>
        <family val="1"/>
      </rPr>
      <t>867-20/VII</t>
    </r>
    <r>
      <rPr>
        <sz val="34"/>
        <rFont val="Times New Roman"/>
        <family val="1"/>
      </rPr>
      <t>)</t>
    </r>
  </si>
</sst>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39">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4"/>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sz val="22"/>
      <name val="Times New Roman"/>
      <family val="1"/>
    </font>
    <font>
      <i/>
      <sz val="20"/>
      <color indexed="10"/>
      <name val="Times New Roman"/>
      <family val="1"/>
    </font>
    <font>
      <sz val="34"/>
      <name val="Times New Roman"/>
      <family val="1"/>
    </font>
    <font>
      <sz val="34"/>
      <name val="Arial Cyr"/>
      <family val="0"/>
    </font>
    <font>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34"/>
      <name val="Times New Roman"/>
      <family val="1"/>
    </font>
    <font>
      <sz val="25"/>
      <name val="Times New Roman"/>
      <family val="1"/>
    </font>
    <font>
      <b/>
      <sz val="2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181">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24" borderId="10" xfId="0"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xf>
    <xf numFmtId="0" fontId="1" fillId="0" borderId="10" xfId="0" applyFont="1" applyBorder="1" applyAlignment="1" applyProtection="1">
      <alignment horizontal="center" vertical="center" wrapText="1"/>
      <protection locked="0"/>
    </xf>
    <xf numFmtId="0" fontId="2" fillId="24" borderId="0" xfId="0" applyFont="1" applyFill="1" applyAlignment="1">
      <alignment/>
    </xf>
    <xf numFmtId="0" fontId="2" fillId="24"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3" fontId="2" fillId="0" borderId="0" xfId="0" applyNumberFormat="1" applyFont="1" applyFill="1" applyAlignment="1">
      <alignment/>
    </xf>
    <xf numFmtId="3" fontId="2" fillId="0" borderId="0" xfId="0" applyNumberFormat="1" applyFont="1" applyAlignment="1">
      <alignment/>
    </xf>
    <xf numFmtId="0" fontId="6" fillId="24" borderId="10" xfId="0" applyFont="1" applyFill="1" applyBorder="1" applyAlignment="1" applyProtection="1">
      <alignment horizontal="center" vertical="center" wrapText="1"/>
      <protection locked="0"/>
    </xf>
    <xf numFmtId="0" fontId="6" fillId="24"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9" fillId="0" borderId="10" xfId="0" applyFont="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vertical="center" wrapText="1"/>
      <protection locked="0"/>
    </xf>
    <xf numFmtId="0" fontId="2" fillId="0" borderId="0" xfId="0" applyFont="1" applyAlignment="1">
      <alignment/>
    </xf>
    <xf numFmtId="3" fontId="1" fillId="0" borderId="0" xfId="0" applyNumberFormat="1" applyFont="1" applyFill="1" applyAlignment="1">
      <alignment/>
    </xf>
    <xf numFmtId="3" fontId="2" fillId="0" borderId="0" xfId="0" applyNumberFormat="1" applyFont="1" applyAlignment="1">
      <alignment/>
    </xf>
    <xf numFmtId="0" fontId="1" fillId="0" borderId="10" xfId="0" applyFont="1" applyFill="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NumberFormat="1" applyFont="1" applyAlignment="1">
      <alignment wrapText="1"/>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9"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24" borderId="0" xfId="0" applyNumberFormat="1" applyFont="1" applyFill="1" applyAlignment="1">
      <alignment/>
    </xf>
    <xf numFmtId="4" fontId="1" fillId="0" borderId="0" xfId="0" applyNumberFormat="1" applyFont="1" applyAlignment="1">
      <alignment/>
    </xf>
    <xf numFmtId="3" fontId="1" fillId="0" borderId="0" xfId="0" applyNumberFormat="1" applyFont="1" applyAlignment="1">
      <alignment/>
    </xf>
    <xf numFmtId="3" fontId="7"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25"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24" borderId="10" xfId="0" applyNumberFormat="1" applyFont="1" applyFill="1" applyBorder="1" applyAlignment="1" applyProtection="1">
      <alignment horizontal="center" vertical="center" wrapText="1"/>
      <protection locked="0"/>
    </xf>
    <xf numFmtId="3" fontId="1" fillId="24"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25"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6" fillId="25"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5" fillId="25"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14" fillId="0" borderId="0" xfId="0" applyNumberFormat="1" applyFont="1" applyFill="1" applyAlignment="1">
      <alignment/>
    </xf>
    <xf numFmtId="0" fontId="14" fillId="0" borderId="0" xfId="0" applyFont="1" applyFill="1" applyAlignment="1">
      <alignment/>
    </xf>
    <xf numFmtId="0" fontId="7" fillId="0" borderId="0" xfId="0" applyFont="1" applyAlignment="1">
      <alignment horizontal="center"/>
    </xf>
    <xf numFmtId="0" fontId="7" fillId="0" borderId="0" xfId="0" applyFont="1" applyAlignment="1">
      <alignment/>
    </xf>
    <xf numFmtId="0" fontId="16" fillId="0" borderId="0" xfId="0" applyFont="1" applyAlignment="1" applyProtection="1">
      <alignment horizontal="center"/>
      <protection locked="0"/>
    </xf>
    <xf numFmtId="0" fontId="16" fillId="0" borderId="0" xfId="0" applyFont="1" applyAlignment="1" applyProtection="1">
      <alignment horizontal="left"/>
      <protection locked="0"/>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4" fontId="1" fillId="24" borderId="10" xfId="0" applyNumberFormat="1" applyFont="1" applyFill="1" applyBorder="1" applyAlignment="1" applyProtection="1">
      <alignment horizontal="center" vertical="center" wrapText="1"/>
      <protection locked="0"/>
    </xf>
    <xf numFmtId="4" fontId="1" fillId="24"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25"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25" borderId="10"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5" fillId="0" borderId="10" xfId="0" applyNumberFormat="1" applyFont="1" applyBorder="1" applyAlignment="1" applyProtection="1">
      <alignment horizontal="center" vertical="center" wrapText="1"/>
      <protection locked="0"/>
    </xf>
    <xf numFmtId="4" fontId="5" fillId="25"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25"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justify" vertical="center" wrapText="1"/>
      <protection locked="0"/>
    </xf>
    <xf numFmtId="4" fontId="3" fillId="0" borderId="10" xfId="0" applyNumberFormat="1" applyFont="1" applyBorder="1" applyAlignment="1">
      <alignment vertical="center" wrapText="1"/>
    </xf>
    <xf numFmtId="0" fontId="18" fillId="0" borderId="10" xfId="0" applyFont="1" applyBorder="1" applyAlignment="1">
      <alignment vertical="center" wrapText="1"/>
    </xf>
    <xf numFmtId="4" fontId="18" fillId="0" borderId="10" xfId="0" applyNumberFormat="1" applyFont="1" applyBorder="1" applyAlignment="1" applyProtection="1">
      <alignment horizontal="center" vertical="center" wrapText="1"/>
      <protection locked="0"/>
    </xf>
    <xf numFmtId="4" fontId="18" fillId="25"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37" fillId="0" borderId="0" xfId="0" applyFont="1" applyAlignment="1" applyProtection="1">
      <alignment/>
      <protection locked="0"/>
    </xf>
    <xf numFmtId="4" fontId="16" fillId="0" borderId="0" xfId="0" applyNumberFormat="1" applyFont="1" applyFill="1" applyAlignment="1" applyProtection="1">
      <alignment horizontal="center" wrapText="1"/>
      <protection locked="0"/>
    </xf>
    <xf numFmtId="0" fontId="16"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1" fillId="0" borderId="10" xfId="0"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2" fillId="0" borderId="14" xfId="0" applyNumberFormat="1"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9" fillId="0" borderId="11"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3" xfId="0" applyFont="1" applyBorder="1" applyAlignment="1">
      <alignment horizontal="justify" vertical="center" wrapText="1"/>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4" fontId="2" fillId="25" borderId="10" xfId="0" applyNumberFormat="1" applyFont="1" applyFill="1" applyBorder="1" applyAlignment="1" applyProtection="1">
      <alignment horizontal="center" vertical="center" wrapText="1"/>
      <protection/>
    </xf>
    <xf numFmtId="0" fontId="16" fillId="0" borderId="0" xfId="0" applyFont="1" applyAlignment="1" applyProtection="1">
      <alignment horizontal="center" vertical="center"/>
      <protection locked="0"/>
    </xf>
    <xf numFmtId="0" fontId="16" fillId="0" borderId="0" xfId="0" applyFont="1" applyAlignment="1" applyProtection="1">
      <alignment horizontal="left"/>
      <protection locked="0"/>
    </xf>
    <xf numFmtId="0" fontId="17" fillId="0" borderId="0" xfId="0" applyFont="1" applyAlignment="1">
      <alignment/>
    </xf>
    <xf numFmtId="0" fontId="17" fillId="0" borderId="0" xfId="0" applyFont="1" applyAlignment="1">
      <alignment horizontal="left"/>
    </xf>
    <xf numFmtId="0" fontId="16" fillId="0" borderId="15" xfId="0" applyFont="1" applyBorder="1" applyAlignment="1" applyProtection="1">
      <alignment horizontal="center"/>
      <protection locked="0"/>
    </xf>
    <xf numFmtId="0" fontId="2" fillId="0" borderId="0" xfId="0" applyFont="1" applyAlignment="1">
      <alignment/>
    </xf>
    <xf numFmtId="0" fontId="2" fillId="0" borderId="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7"/>
  <sheetViews>
    <sheetView tabSelected="1" view="pageBreakPreview" zoomScale="50" zoomScaleNormal="60" zoomScaleSheetLayoutView="50" zoomScalePageLayoutView="0" workbookViewId="0" topLeftCell="A143">
      <selection activeCell="C137" sqref="C137"/>
    </sheetView>
  </sheetViews>
  <sheetFormatPr defaultColWidth="9.00390625" defaultRowHeight="12.75"/>
  <cols>
    <col min="1" max="1" width="17.75390625" style="13" customWidth="1"/>
    <col min="2" max="2" width="85.00390625" style="3" customWidth="1"/>
    <col min="3" max="3" width="31.75390625" style="3" customWidth="1"/>
    <col min="4" max="4" width="29.125" style="3" customWidth="1"/>
    <col min="5" max="5" width="26.875" style="3" customWidth="1"/>
    <col min="6" max="6" width="24.125" style="3" customWidth="1"/>
    <col min="7" max="7" width="38.00390625" style="3" customWidth="1"/>
    <col min="8" max="8" width="25.125" style="3" customWidth="1"/>
    <col min="9" max="9" width="31.375" style="3" customWidth="1"/>
    <col min="10" max="10" width="27.75390625" style="3" bestFit="1" customWidth="1"/>
    <col min="11" max="16384" width="9.125" style="3" customWidth="1"/>
  </cols>
  <sheetData>
    <row r="1" spans="1:7" ht="42.75">
      <c r="A1" s="125"/>
      <c r="B1" s="126" t="s">
        <v>20</v>
      </c>
      <c r="C1" s="175" t="s">
        <v>136</v>
      </c>
      <c r="D1" s="176"/>
      <c r="E1" s="176"/>
      <c r="F1" s="176"/>
      <c r="G1" s="13"/>
    </row>
    <row r="2" spans="1:7" ht="38.25" customHeight="1">
      <c r="A2" s="125"/>
      <c r="B2" s="126"/>
      <c r="C2" s="175" t="s">
        <v>132</v>
      </c>
      <c r="D2" s="175"/>
      <c r="E2" s="175"/>
      <c r="F2" s="175"/>
      <c r="G2" s="13"/>
    </row>
    <row r="3" spans="1:7" ht="38.25" customHeight="1">
      <c r="A3" s="125"/>
      <c r="B3" s="126"/>
      <c r="C3" s="175" t="s">
        <v>137</v>
      </c>
      <c r="D3" s="175"/>
      <c r="E3" s="175"/>
      <c r="F3" s="175"/>
      <c r="G3" s="13"/>
    </row>
    <row r="4" spans="1:7" ht="45.75" customHeight="1">
      <c r="A4" s="125"/>
      <c r="B4" s="126"/>
      <c r="C4" s="175" t="s">
        <v>133</v>
      </c>
      <c r="D4" s="177"/>
      <c r="E4" s="177"/>
      <c r="F4" s="177"/>
      <c r="G4" s="13"/>
    </row>
    <row r="5" spans="1:7" ht="45.75" customHeight="1">
      <c r="A5" s="125"/>
      <c r="B5" s="126"/>
      <c r="C5" s="175" t="s">
        <v>151</v>
      </c>
      <c r="D5" s="175"/>
      <c r="E5" s="175"/>
      <c r="F5" s="175"/>
      <c r="G5" s="13"/>
    </row>
    <row r="6" spans="1:7" ht="45.75" customHeight="1">
      <c r="A6" s="125"/>
      <c r="B6" s="126"/>
      <c r="C6" s="128"/>
      <c r="D6" s="128"/>
      <c r="E6" s="128"/>
      <c r="F6" s="128"/>
      <c r="G6" s="13"/>
    </row>
    <row r="7" spans="1:6" ht="52.5" customHeight="1">
      <c r="A7" s="174" t="s">
        <v>130</v>
      </c>
      <c r="B7" s="174"/>
      <c r="C7" s="174"/>
      <c r="D7" s="174"/>
      <c r="E7" s="174"/>
      <c r="F7" s="174"/>
    </row>
    <row r="8" spans="1:6" ht="36.75" customHeight="1">
      <c r="A8" s="127"/>
      <c r="B8" s="178" t="s">
        <v>131</v>
      </c>
      <c r="C8" s="178"/>
      <c r="D8" s="178"/>
      <c r="E8" s="178"/>
      <c r="F8" s="159" t="s">
        <v>89</v>
      </c>
    </row>
    <row r="9" spans="1:9" ht="26.25">
      <c r="A9" s="163" t="s">
        <v>36</v>
      </c>
      <c r="B9" s="163" t="s">
        <v>90</v>
      </c>
      <c r="C9" s="171" t="s">
        <v>65</v>
      </c>
      <c r="D9" s="163" t="s">
        <v>16</v>
      </c>
      <c r="E9" s="163" t="s">
        <v>8</v>
      </c>
      <c r="F9" s="163"/>
      <c r="H9" s="179" t="s">
        <v>150</v>
      </c>
      <c r="I9" s="179"/>
    </row>
    <row r="10" spans="1:9" ht="78.75" customHeight="1">
      <c r="A10" s="163"/>
      <c r="B10" s="163"/>
      <c r="C10" s="172"/>
      <c r="D10" s="163"/>
      <c r="E10" s="2" t="s">
        <v>65</v>
      </c>
      <c r="F10" s="2" t="s">
        <v>70</v>
      </c>
      <c r="H10" s="3" t="s">
        <v>148</v>
      </c>
      <c r="I10" s="3" t="s">
        <v>149</v>
      </c>
    </row>
    <row r="11" spans="1:6" ht="24" customHeight="1">
      <c r="A11" s="12">
        <v>1</v>
      </c>
      <c r="B11" s="12">
        <v>2</v>
      </c>
      <c r="C11" s="12"/>
      <c r="D11" s="12">
        <v>3</v>
      </c>
      <c r="E11" s="12">
        <v>4</v>
      </c>
      <c r="F11" s="12">
        <v>5</v>
      </c>
    </row>
    <row r="12" spans="1:6" ht="33.75" customHeight="1">
      <c r="A12" s="4">
        <v>10000000</v>
      </c>
      <c r="B12" s="4" t="s">
        <v>7</v>
      </c>
      <c r="C12" s="90">
        <f>D12+E12</f>
        <v>1138000808</v>
      </c>
      <c r="D12" s="91">
        <f>D13+D28+D35+D57</f>
        <v>1130160808</v>
      </c>
      <c r="E12" s="91">
        <f>E57</f>
        <v>7840000</v>
      </c>
      <c r="F12" s="91" t="s">
        <v>71</v>
      </c>
    </row>
    <row r="13" spans="1:6" ht="61.5" customHeight="1">
      <c r="A13" s="15">
        <v>11000000</v>
      </c>
      <c r="B13" s="1" t="s">
        <v>17</v>
      </c>
      <c r="C13" s="92">
        <f aca="true" t="shared" si="0" ref="C13:C21">D13</f>
        <v>458011338</v>
      </c>
      <c r="D13" s="93">
        <f>D14+D20</f>
        <v>458011338</v>
      </c>
      <c r="E13" s="93" t="s">
        <v>71</v>
      </c>
      <c r="F13" s="93" t="s">
        <v>71</v>
      </c>
    </row>
    <row r="14" spans="1:7" ht="35.25" customHeight="1">
      <c r="A14" s="2">
        <v>11010000</v>
      </c>
      <c r="B14" s="6" t="s">
        <v>91</v>
      </c>
      <c r="C14" s="92">
        <f t="shared" si="0"/>
        <v>455288338</v>
      </c>
      <c r="D14" s="92">
        <f>SUM(D15:D19)</f>
        <v>455288338</v>
      </c>
      <c r="E14" s="93" t="s">
        <v>71</v>
      </c>
      <c r="F14" s="94" t="s">
        <v>71</v>
      </c>
      <c r="G14" s="78">
        <f>C14-417350000</f>
        <v>37938338</v>
      </c>
    </row>
    <row r="15" spans="1:7" ht="90.75" customHeight="1">
      <c r="A15" s="12">
        <v>11010100</v>
      </c>
      <c r="B15" s="44" t="s">
        <v>58</v>
      </c>
      <c r="C15" s="95">
        <f t="shared" si="0"/>
        <v>439761338</v>
      </c>
      <c r="D15" s="96">
        <f>404230000+15091338+20440000</f>
        <v>439761338</v>
      </c>
      <c r="E15" s="97" t="s">
        <v>71</v>
      </c>
      <c r="F15" s="98" t="s">
        <v>71</v>
      </c>
      <c r="G15" s="75">
        <f>15091338+20440000</f>
        <v>35531338</v>
      </c>
    </row>
    <row r="16" spans="1:7" ht="139.5" customHeight="1">
      <c r="A16" s="12">
        <v>11010200</v>
      </c>
      <c r="B16" s="44" t="s">
        <v>59</v>
      </c>
      <c r="C16" s="95">
        <f t="shared" si="0"/>
        <v>8992000</v>
      </c>
      <c r="D16" s="96">
        <f>7050000+792000+1150000</f>
        <v>8992000</v>
      </c>
      <c r="E16" s="97" t="s">
        <v>71</v>
      </c>
      <c r="F16" s="98" t="s">
        <v>71</v>
      </c>
      <c r="G16" s="75">
        <f>792000+1150000</f>
        <v>1942000</v>
      </c>
    </row>
    <row r="17" spans="1:7" ht="93" customHeight="1">
      <c r="A17" s="12">
        <v>11010400</v>
      </c>
      <c r="B17" s="44" t="s">
        <v>60</v>
      </c>
      <c r="C17" s="95">
        <f t="shared" si="0"/>
        <v>2250000</v>
      </c>
      <c r="D17" s="96">
        <f>1900000+350000</f>
        <v>2250000</v>
      </c>
      <c r="E17" s="97" t="s">
        <v>71</v>
      </c>
      <c r="F17" s="98" t="s">
        <v>71</v>
      </c>
      <c r="G17" s="75">
        <v>350000</v>
      </c>
    </row>
    <row r="18" spans="1:7" ht="91.5" customHeight="1">
      <c r="A18" s="12">
        <v>11010500</v>
      </c>
      <c r="B18" s="44" t="s">
        <v>61</v>
      </c>
      <c r="C18" s="95">
        <f t="shared" si="0"/>
        <v>4140000</v>
      </c>
      <c r="D18" s="96">
        <v>4140000</v>
      </c>
      <c r="E18" s="97" t="s">
        <v>71</v>
      </c>
      <c r="F18" s="98" t="s">
        <v>71</v>
      </c>
      <c r="G18" s="75"/>
    </row>
    <row r="19" spans="1:7" ht="131.25" customHeight="1">
      <c r="A19" s="12">
        <v>11010900</v>
      </c>
      <c r="B19" s="74" t="s">
        <v>113</v>
      </c>
      <c r="C19" s="95">
        <f t="shared" si="0"/>
        <v>145000</v>
      </c>
      <c r="D19" s="96">
        <f>30000+55000+60000</f>
        <v>145000</v>
      </c>
      <c r="E19" s="97" t="s">
        <v>71</v>
      </c>
      <c r="F19" s="98" t="s">
        <v>71</v>
      </c>
      <c r="G19" s="75">
        <f>55000+60000</f>
        <v>115000</v>
      </c>
    </row>
    <row r="20" spans="1:7" ht="30.75" customHeight="1">
      <c r="A20" s="2">
        <v>11020000</v>
      </c>
      <c r="B20" s="6" t="s">
        <v>18</v>
      </c>
      <c r="C20" s="92">
        <f t="shared" si="0"/>
        <v>2723000</v>
      </c>
      <c r="D20" s="99">
        <f>D21</f>
        <v>2723000</v>
      </c>
      <c r="E20" s="100" t="s">
        <v>71</v>
      </c>
      <c r="F20" s="100" t="s">
        <v>71</v>
      </c>
      <c r="G20" s="78"/>
    </row>
    <row r="21" spans="1:7" ht="57" customHeight="1">
      <c r="A21" s="12">
        <v>11020200</v>
      </c>
      <c r="B21" s="44" t="s">
        <v>37</v>
      </c>
      <c r="C21" s="95">
        <f t="shared" si="0"/>
        <v>2723000</v>
      </c>
      <c r="D21" s="101">
        <f>440000+2283000</f>
        <v>2723000</v>
      </c>
      <c r="E21" s="97" t="s">
        <v>71</v>
      </c>
      <c r="F21" s="98" t="s">
        <v>71</v>
      </c>
      <c r="G21" s="75">
        <v>2283000</v>
      </c>
    </row>
    <row r="22" spans="1:6" ht="58.5" customHeight="1" hidden="1">
      <c r="A22" s="27">
        <v>12030400</v>
      </c>
      <c r="B22" s="34" t="s">
        <v>48</v>
      </c>
      <c r="C22" s="92">
        <f aca="true" t="shared" si="1" ref="C22:C27">D22+E22</f>
        <v>0</v>
      </c>
      <c r="D22" s="102"/>
      <c r="E22" s="93"/>
      <c r="F22" s="102"/>
    </row>
    <row r="23" spans="1:6" ht="60" customHeight="1" hidden="1">
      <c r="A23" s="30">
        <v>16000000</v>
      </c>
      <c r="B23" s="31" t="s">
        <v>38</v>
      </c>
      <c r="C23" s="92">
        <f t="shared" si="1"/>
        <v>0</v>
      </c>
      <c r="D23" s="104"/>
      <c r="E23" s="93"/>
      <c r="F23" s="104"/>
    </row>
    <row r="24" spans="1:6" s="19" customFormat="1" ht="55.5" customHeight="1" hidden="1">
      <c r="A24" s="32">
        <v>16010000</v>
      </c>
      <c r="B24" s="33" t="s">
        <v>51</v>
      </c>
      <c r="C24" s="92">
        <f t="shared" si="1"/>
        <v>0</v>
      </c>
      <c r="D24" s="105"/>
      <c r="E24" s="93"/>
      <c r="F24" s="106"/>
    </row>
    <row r="25" spans="1:6" ht="26.25" customHeight="1" hidden="1">
      <c r="A25" s="27">
        <v>16010100</v>
      </c>
      <c r="B25" s="34" t="s">
        <v>25</v>
      </c>
      <c r="C25" s="92">
        <f t="shared" si="1"/>
        <v>0</v>
      </c>
      <c r="D25" s="107"/>
      <c r="E25" s="93"/>
      <c r="F25" s="102"/>
    </row>
    <row r="26" spans="1:6" ht="29.25" customHeight="1" hidden="1">
      <c r="A26" s="27">
        <v>16010200</v>
      </c>
      <c r="B26" s="34" t="s">
        <v>26</v>
      </c>
      <c r="C26" s="92">
        <f t="shared" si="1"/>
        <v>0</v>
      </c>
      <c r="D26" s="107"/>
      <c r="E26" s="93"/>
      <c r="F26" s="102"/>
    </row>
    <row r="27" spans="1:6" ht="31.5" customHeight="1" hidden="1">
      <c r="A27" s="27">
        <v>16010500</v>
      </c>
      <c r="B27" s="34" t="s">
        <v>27</v>
      </c>
      <c r="C27" s="92">
        <f t="shared" si="1"/>
        <v>0</v>
      </c>
      <c r="D27" s="107"/>
      <c r="E27" s="93"/>
      <c r="F27" s="102"/>
    </row>
    <row r="28" spans="1:7" s="20" customFormat="1" ht="31.5" customHeight="1">
      <c r="A28" s="40">
        <v>14000000</v>
      </c>
      <c r="B28" s="41" t="s">
        <v>67</v>
      </c>
      <c r="C28" s="92">
        <f aca="true" t="shared" si="2" ref="C28:C36">D28</f>
        <v>64000000</v>
      </c>
      <c r="D28" s="108">
        <f>D34+D30+D32</f>
        <v>64000000</v>
      </c>
      <c r="E28" s="93" t="s">
        <v>71</v>
      </c>
      <c r="F28" s="100" t="s">
        <v>71</v>
      </c>
      <c r="G28" s="77"/>
    </row>
    <row r="29" s="14" customFormat="1" ht="81" customHeight="1" hidden="1"/>
    <row r="30" spans="1:6" s="14" customFormat="1" ht="81" customHeight="1">
      <c r="A30" s="21">
        <v>14020000</v>
      </c>
      <c r="B30" s="10" t="s">
        <v>144</v>
      </c>
      <c r="C30" s="108">
        <f t="shared" si="2"/>
        <v>6390650</v>
      </c>
      <c r="D30" s="117">
        <f>D31</f>
        <v>6390650</v>
      </c>
      <c r="E30" s="100" t="s">
        <v>71</v>
      </c>
      <c r="F30" s="100" t="s">
        <v>71</v>
      </c>
    </row>
    <row r="31" spans="1:6" s="14" customFormat="1" ht="37.5" customHeight="1">
      <c r="A31" s="45">
        <v>14021900</v>
      </c>
      <c r="B31" s="46" t="s">
        <v>145</v>
      </c>
      <c r="C31" s="95">
        <f t="shared" si="2"/>
        <v>6390650</v>
      </c>
      <c r="D31" s="109">
        <v>6390650</v>
      </c>
      <c r="E31" s="97" t="s">
        <v>71</v>
      </c>
      <c r="F31" s="97" t="s">
        <v>71</v>
      </c>
    </row>
    <row r="32" spans="1:6" s="14" customFormat="1" ht="81" customHeight="1">
      <c r="A32" s="21">
        <v>14030000</v>
      </c>
      <c r="B32" s="10" t="s">
        <v>146</v>
      </c>
      <c r="C32" s="108">
        <f t="shared" si="2"/>
        <v>25206911</v>
      </c>
      <c r="D32" s="117">
        <f>D33</f>
        <v>25206911</v>
      </c>
      <c r="E32" s="100" t="s">
        <v>71</v>
      </c>
      <c r="F32" s="100" t="s">
        <v>71</v>
      </c>
    </row>
    <row r="33" spans="1:6" s="14" customFormat="1" ht="42" customHeight="1">
      <c r="A33" s="45">
        <v>14031900</v>
      </c>
      <c r="B33" s="46" t="s">
        <v>145</v>
      </c>
      <c r="C33" s="95">
        <f>D33</f>
        <v>25206911</v>
      </c>
      <c r="D33" s="109">
        <v>25206911</v>
      </c>
      <c r="E33" s="97" t="s">
        <v>71</v>
      </c>
      <c r="F33" s="97" t="s">
        <v>71</v>
      </c>
    </row>
    <row r="34" spans="1:6" s="14" customFormat="1" ht="79.5" customHeight="1">
      <c r="A34" s="21">
        <v>14040000</v>
      </c>
      <c r="B34" s="10" t="s">
        <v>147</v>
      </c>
      <c r="C34" s="108">
        <f>D34</f>
        <v>32402439</v>
      </c>
      <c r="D34" s="117">
        <f>57000000+7000000-31597561</f>
        <v>32402439</v>
      </c>
      <c r="E34" s="100" t="s">
        <v>71</v>
      </c>
      <c r="F34" s="100" t="s">
        <v>71</v>
      </c>
    </row>
    <row r="35" spans="1:6" s="20" customFormat="1" ht="39" customHeight="1">
      <c r="A35" s="40">
        <v>18000000</v>
      </c>
      <c r="B35" s="41" t="s">
        <v>66</v>
      </c>
      <c r="C35" s="108">
        <f t="shared" si="2"/>
        <v>608149470</v>
      </c>
      <c r="D35" s="108">
        <f>D36+D54+D51</f>
        <v>608149470</v>
      </c>
      <c r="E35" s="100" t="s">
        <v>71</v>
      </c>
      <c r="F35" s="100" t="s">
        <v>71</v>
      </c>
    </row>
    <row r="36" spans="1:9" s="18" customFormat="1" ht="39.75" customHeight="1">
      <c r="A36" s="40">
        <v>18010000</v>
      </c>
      <c r="B36" s="41" t="s">
        <v>72</v>
      </c>
      <c r="C36" s="92">
        <f t="shared" si="2"/>
        <v>544413470</v>
      </c>
      <c r="D36" s="108">
        <f>SUM(D38:D50)</f>
        <v>544413470</v>
      </c>
      <c r="E36" s="100" t="s">
        <v>71</v>
      </c>
      <c r="F36" s="100" t="s">
        <v>71</v>
      </c>
      <c r="G36" s="59"/>
      <c r="I36" s="83"/>
    </row>
    <row r="37" spans="1:6" s="17" customFormat="1" ht="58.5" customHeight="1" hidden="1">
      <c r="A37" s="42">
        <v>18010100</v>
      </c>
      <c r="B37" s="43" t="s">
        <v>57</v>
      </c>
      <c r="C37" s="92">
        <f>D37+E37</f>
        <v>0</v>
      </c>
      <c r="D37" s="108"/>
      <c r="E37" s="100"/>
      <c r="F37" s="100"/>
    </row>
    <row r="38" spans="1:7" s="17" customFormat="1" ht="99.75" customHeight="1">
      <c r="A38" s="42">
        <v>18010100</v>
      </c>
      <c r="B38" s="43" t="s">
        <v>92</v>
      </c>
      <c r="C38" s="95">
        <f>D38</f>
        <v>220000</v>
      </c>
      <c r="D38" s="95">
        <v>220000</v>
      </c>
      <c r="E38" s="97" t="s">
        <v>71</v>
      </c>
      <c r="F38" s="97" t="s">
        <v>71</v>
      </c>
      <c r="G38" s="59">
        <f>D38+D39+D43+D44</f>
        <v>6860000</v>
      </c>
    </row>
    <row r="39" spans="1:6" s="17" customFormat="1" ht="86.25" customHeight="1">
      <c r="A39" s="42">
        <v>18010200</v>
      </c>
      <c r="B39" s="43" t="s">
        <v>73</v>
      </c>
      <c r="C39" s="95">
        <f aca="true" t="shared" si="3" ref="C39:C50">D39</f>
        <v>80000</v>
      </c>
      <c r="D39" s="95">
        <v>80000</v>
      </c>
      <c r="E39" s="97" t="s">
        <v>71</v>
      </c>
      <c r="F39" s="97" t="s">
        <v>71</v>
      </c>
    </row>
    <row r="40" spans="1:6" ht="45" customHeight="1" hidden="1">
      <c r="A40" s="27">
        <v>16011500</v>
      </c>
      <c r="B40" s="34" t="s">
        <v>28</v>
      </c>
      <c r="C40" s="95">
        <f t="shared" si="3"/>
        <v>0</v>
      </c>
      <c r="D40" s="95"/>
      <c r="E40" s="97" t="s">
        <v>71</v>
      </c>
      <c r="F40" s="97" t="s">
        <v>71</v>
      </c>
    </row>
    <row r="41" spans="1:7" ht="85.5" customHeight="1" hidden="1">
      <c r="A41" s="12">
        <v>18010300</v>
      </c>
      <c r="B41" s="43" t="s">
        <v>75</v>
      </c>
      <c r="C41" s="95">
        <f t="shared" si="3"/>
        <v>0</v>
      </c>
      <c r="D41" s="95"/>
      <c r="E41" s="97" t="s">
        <v>71</v>
      </c>
      <c r="F41" s="97" t="s">
        <v>71</v>
      </c>
      <c r="G41" s="29"/>
    </row>
    <row r="42" spans="1:6" ht="93.75" customHeight="1" hidden="1">
      <c r="A42" s="12">
        <v>18010400</v>
      </c>
      <c r="B42" s="43" t="s">
        <v>74</v>
      </c>
      <c r="C42" s="95">
        <f t="shared" si="3"/>
        <v>0</v>
      </c>
      <c r="D42" s="95"/>
      <c r="E42" s="97" t="s">
        <v>71</v>
      </c>
      <c r="F42" s="97" t="s">
        <v>71</v>
      </c>
    </row>
    <row r="43" spans="1:6" ht="93.75" customHeight="1">
      <c r="A43" s="12">
        <v>18010300</v>
      </c>
      <c r="B43" s="43" t="s">
        <v>111</v>
      </c>
      <c r="C43" s="95">
        <f t="shared" si="3"/>
        <v>560000</v>
      </c>
      <c r="D43" s="95">
        <v>560000</v>
      </c>
      <c r="E43" s="97" t="s">
        <v>71</v>
      </c>
      <c r="F43" s="97" t="s">
        <v>71</v>
      </c>
    </row>
    <row r="44" spans="1:6" ht="93.75" customHeight="1">
      <c r="A44" s="12">
        <v>18010400</v>
      </c>
      <c r="B44" s="43" t="s">
        <v>101</v>
      </c>
      <c r="C44" s="95">
        <f t="shared" si="3"/>
        <v>6000000</v>
      </c>
      <c r="D44" s="95">
        <v>6000000</v>
      </c>
      <c r="E44" s="97" t="s">
        <v>71</v>
      </c>
      <c r="F44" s="97" t="s">
        <v>71</v>
      </c>
    </row>
    <row r="45" spans="1:10" ht="45" customHeight="1">
      <c r="A45" s="12">
        <v>18010500</v>
      </c>
      <c r="B45" s="44" t="s">
        <v>21</v>
      </c>
      <c r="C45" s="95">
        <f t="shared" si="3"/>
        <v>33705000</v>
      </c>
      <c r="D45" s="110">
        <v>33705000</v>
      </c>
      <c r="E45" s="97" t="s">
        <v>71</v>
      </c>
      <c r="F45" s="97" t="s">
        <v>71</v>
      </c>
      <c r="G45" s="79">
        <f>D45+D46+D47+D48</f>
        <v>537285470</v>
      </c>
      <c r="J45" s="75"/>
    </row>
    <row r="46" spans="1:7" ht="45" customHeight="1">
      <c r="A46" s="12">
        <v>18010600</v>
      </c>
      <c r="B46" s="44" t="s">
        <v>23</v>
      </c>
      <c r="C46" s="95">
        <f t="shared" si="3"/>
        <v>488100470</v>
      </c>
      <c r="D46" s="110">
        <f>380315000+8000000+34785970+64999500</f>
        <v>488100470</v>
      </c>
      <c r="E46" s="97" t="s">
        <v>71</v>
      </c>
      <c r="F46" s="97" t="s">
        <v>71</v>
      </c>
      <c r="G46" s="75">
        <f>G45-437500000</f>
        <v>99785470</v>
      </c>
    </row>
    <row r="47" spans="1:7" ht="45" customHeight="1">
      <c r="A47" s="12">
        <v>18010700</v>
      </c>
      <c r="B47" s="44" t="s">
        <v>22</v>
      </c>
      <c r="C47" s="95">
        <f t="shared" si="3"/>
        <v>1680000</v>
      </c>
      <c r="D47" s="95">
        <v>1680000</v>
      </c>
      <c r="E47" s="97" t="s">
        <v>71</v>
      </c>
      <c r="F47" s="97" t="s">
        <v>71</v>
      </c>
      <c r="G47" s="75"/>
    </row>
    <row r="48" spans="1:6" ht="45" customHeight="1">
      <c r="A48" s="12">
        <v>18010900</v>
      </c>
      <c r="B48" s="44" t="s">
        <v>24</v>
      </c>
      <c r="C48" s="95">
        <f t="shared" si="3"/>
        <v>13800000</v>
      </c>
      <c r="D48" s="95">
        <v>13800000</v>
      </c>
      <c r="E48" s="97" t="s">
        <v>71</v>
      </c>
      <c r="F48" s="97" t="s">
        <v>71</v>
      </c>
    </row>
    <row r="49" spans="1:7" ht="40.5" customHeight="1">
      <c r="A49" s="12">
        <v>18011000</v>
      </c>
      <c r="B49" s="44" t="s">
        <v>76</v>
      </c>
      <c r="C49" s="95">
        <f t="shared" si="3"/>
        <v>150000</v>
      </c>
      <c r="D49" s="95">
        <v>150000</v>
      </c>
      <c r="E49" s="97" t="s">
        <v>71</v>
      </c>
      <c r="F49" s="97" t="s">
        <v>71</v>
      </c>
      <c r="G49" s="29"/>
    </row>
    <row r="50" spans="1:6" ht="40.5" customHeight="1">
      <c r="A50" s="12">
        <v>18011100</v>
      </c>
      <c r="B50" s="44" t="s">
        <v>77</v>
      </c>
      <c r="C50" s="95">
        <f t="shared" si="3"/>
        <v>118000</v>
      </c>
      <c r="D50" s="95">
        <v>118000</v>
      </c>
      <c r="E50" s="97" t="s">
        <v>71</v>
      </c>
      <c r="F50" s="97" t="s">
        <v>71</v>
      </c>
    </row>
    <row r="51" spans="1:6" ht="40.5" customHeight="1">
      <c r="A51" s="21">
        <v>18030000</v>
      </c>
      <c r="B51" s="10" t="s">
        <v>121</v>
      </c>
      <c r="C51" s="108">
        <f aca="true" t="shared" si="4" ref="C51:C56">D51</f>
        <v>26000</v>
      </c>
      <c r="D51" s="108">
        <f>D52+D53</f>
        <v>26000</v>
      </c>
      <c r="E51" s="100" t="s">
        <v>71</v>
      </c>
      <c r="F51" s="100" t="s">
        <v>71</v>
      </c>
    </row>
    <row r="52" spans="1:6" ht="55.5" customHeight="1">
      <c r="A52" s="12">
        <v>18030100</v>
      </c>
      <c r="B52" s="44" t="s">
        <v>122</v>
      </c>
      <c r="C52" s="95">
        <f t="shared" si="4"/>
        <v>14000</v>
      </c>
      <c r="D52" s="95">
        <v>14000</v>
      </c>
      <c r="E52" s="97" t="s">
        <v>71</v>
      </c>
      <c r="F52" s="97" t="s">
        <v>71</v>
      </c>
    </row>
    <row r="53" spans="1:6" ht="40.5" customHeight="1">
      <c r="A53" s="12">
        <v>18030200</v>
      </c>
      <c r="B53" s="44" t="s">
        <v>123</v>
      </c>
      <c r="C53" s="95">
        <f t="shared" si="4"/>
        <v>12000</v>
      </c>
      <c r="D53" s="95">
        <v>12000</v>
      </c>
      <c r="E53" s="97" t="s">
        <v>71</v>
      </c>
      <c r="F53" s="97" t="s">
        <v>71</v>
      </c>
    </row>
    <row r="54" spans="1:7" s="48" customFormat="1" ht="34.5" customHeight="1">
      <c r="A54" s="2">
        <v>18050000</v>
      </c>
      <c r="B54" s="6" t="s">
        <v>39</v>
      </c>
      <c r="C54" s="92">
        <f t="shared" si="4"/>
        <v>63710000</v>
      </c>
      <c r="D54" s="92">
        <f>D55+D56</f>
        <v>63710000</v>
      </c>
      <c r="E54" s="100" t="s">
        <v>71</v>
      </c>
      <c r="F54" s="100" t="s">
        <v>71</v>
      </c>
      <c r="G54" s="84"/>
    </row>
    <row r="55" spans="1:6" ht="39" customHeight="1">
      <c r="A55" s="12">
        <v>18050300</v>
      </c>
      <c r="B55" s="44" t="s">
        <v>40</v>
      </c>
      <c r="C55" s="95">
        <f t="shared" si="4"/>
        <v>14780000</v>
      </c>
      <c r="D55" s="95">
        <v>14780000</v>
      </c>
      <c r="E55" s="97" t="s">
        <v>71</v>
      </c>
      <c r="F55" s="97" t="s">
        <v>71</v>
      </c>
    </row>
    <row r="56" spans="1:6" ht="36" customHeight="1">
      <c r="A56" s="12">
        <v>18050400</v>
      </c>
      <c r="B56" s="44" t="s">
        <v>41</v>
      </c>
      <c r="C56" s="95">
        <f t="shared" si="4"/>
        <v>48930000</v>
      </c>
      <c r="D56" s="95">
        <v>48930000</v>
      </c>
      <c r="E56" s="97" t="s">
        <v>71</v>
      </c>
      <c r="F56" s="97" t="s">
        <v>71</v>
      </c>
    </row>
    <row r="57" spans="1:6" s="20" customFormat="1" ht="36.75" customHeight="1">
      <c r="A57" s="40">
        <v>19000000</v>
      </c>
      <c r="B57" s="41" t="s">
        <v>42</v>
      </c>
      <c r="C57" s="92">
        <f>D57+E57</f>
        <v>7840000</v>
      </c>
      <c r="D57" s="108">
        <f>D58</f>
        <v>0</v>
      </c>
      <c r="E57" s="108">
        <f>E58</f>
        <v>7840000</v>
      </c>
      <c r="F57" s="97" t="s">
        <v>71</v>
      </c>
    </row>
    <row r="58" spans="1:6" s="19" customFormat="1" ht="43.5" customHeight="1">
      <c r="A58" s="21">
        <v>19010000</v>
      </c>
      <c r="B58" s="10" t="s">
        <v>43</v>
      </c>
      <c r="C58" s="92">
        <f>D58+E58</f>
        <v>7840000</v>
      </c>
      <c r="D58" s="108">
        <f>SUM(D59:D62)</f>
        <v>0</v>
      </c>
      <c r="E58" s="108">
        <f>SUM(E59:E62)</f>
        <v>7840000</v>
      </c>
      <c r="F58" s="97" t="s">
        <v>71</v>
      </c>
    </row>
    <row r="59" spans="1:7" s="14" customFormat="1" ht="81" customHeight="1">
      <c r="A59" s="45">
        <v>19010100</v>
      </c>
      <c r="B59" s="46" t="s">
        <v>44</v>
      </c>
      <c r="C59" s="92">
        <f>D59+E59</f>
        <v>7510400</v>
      </c>
      <c r="D59" s="111">
        <f>8361000-8361000</f>
        <v>0</v>
      </c>
      <c r="E59" s="95">
        <v>7510400</v>
      </c>
      <c r="F59" s="97" t="s">
        <v>71</v>
      </c>
      <c r="G59" s="60"/>
    </row>
    <row r="60" spans="1:6" s="14" customFormat="1" ht="58.5" customHeight="1">
      <c r="A60" s="45">
        <v>19010200</v>
      </c>
      <c r="B60" s="46" t="s">
        <v>78</v>
      </c>
      <c r="C60" s="92">
        <f>D60+E60</f>
        <v>225400</v>
      </c>
      <c r="D60" s="111">
        <f>267000-267000</f>
        <v>0</v>
      </c>
      <c r="E60" s="95">
        <v>225400</v>
      </c>
      <c r="F60" s="97" t="s">
        <v>71</v>
      </c>
    </row>
    <row r="61" spans="1:6" s="14" customFormat="1" ht="111" customHeight="1">
      <c r="A61" s="45">
        <v>19010300</v>
      </c>
      <c r="B61" s="46" t="s">
        <v>97</v>
      </c>
      <c r="C61" s="92">
        <f>D61+E61</f>
        <v>104200</v>
      </c>
      <c r="D61" s="111">
        <f>72000-72000</f>
        <v>0</v>
      </c>
      <c r="E61" s="95">
        <v>104200</v>
      </c>
      <c r="F61" s="97" t="s">
        <v>71</v>
      </c>
    </row>
    <row r="62" spans="1:6" s="14" customFormat="1" ht="105" customHeight="1" hidden="1">
      <c r="A62" s="45">
        <v>19010500</v>
      </c>
      <c r="B62" s="46" t="s">
        <v>53</v>
      </c>
      <c r="C62" s="95"/>
      <c r="D62" s="95"/>
      <c r="E62" s="95" t="s">
        <v>71</v>
      </c>
      <c r="F62" s="97" t="s">
        <v>71</v>
      </c>
    </row>
    <row r="63" spans="1:6" s="19" customFormat="1" ht="58.5" customHeight="1" hidden="1">
      <c r="A63" s="36">
        <v>19050000</v>
      </c>
      <c r="B63" s="37" t="s">
        <v>54</v>
      </c>
      <c r="C63" s="90">
        <f>D63+E63</f>
        <v>0</v>
      </c>
      <c r="D63" s="112"/>
      <c r="E63" s="113"/>
      <c r="F63" s="112"/>
    </row>
    <row r="64" spans="1:6" s="14" customFormat="1" ht="77.25" customHeight="1" hidden="1">
      <c r="A64" s="38">
        <v>19050200</v>
      </c>
      <c r="B64" s="39" t="s">
        <v>55</v>
      </c>
      <c r="C64" s="90">
        <f>D64+E64</f>
        <v>0</v>
      </c>
      <c r="D64" s="114"/>
      <c r="E64" s="115"/>
      <c r="F64" s="114"/>
    </row>
    <row r="65" spans="1:6" s="14" customFormat="1" ht="88.5" customHeight="1" hidden="1">
      <c r="A65" s="38">
        <v>19050300</v>
      </c>
      <c r="B65" s="39" t="s">
        <v>56</v>
      </c>
      <c r="C65" s="90">
        <f>D65+E65</f>
        <v>0</v>
      </c>
      <c r="D65" s="114"/>
      <c r="E65" s="115"/>
      <c r="F65" s="114"/>
    </row>
    <row r="66" spans="1:6" ht="30" customHeight="1">
      <c r="A66" s="4">
        <v>20000000</v>
      </c>
      <c r="B66" s="4" t="s">
        <v>6</v>
      </c>
      <c r="C66" s="90">
        <f>D66+E66</f>
        <v>57141518</v>
      </c>
      <c r="D66" s="91">
        <f>D67+D77+D91</f>
        <v>14321100</v>
      </c>
      <c r="E66" s="91">
        <f>E91+E96</f>
        <v>42820418</v>
      </c>
      <c r="F66" s="91">
        <f>F95</f>
        <v>1000000</v>
      </c>
    </row>
    <row r="67" spans="1:6" ht="55.5" customHeight="1">
      <c r="A67" s="15">
        <v>21000000</v>
      </c>
      <c r="B67" s="1" t="s">
        <v>0</v>
      </c>
      <c r="C67" s="92">
        <f aca="true" t="shared" si="5" ref="C67:C77">D67</f>
        <v>373800</v>
      </c>
      <c r="D67" s="93">
        <f>D68+D70+D71</f>
        <v>373800</v>
      </c>
      <c r="E67" s="93" t="s">
        <v>71</v>
      </c>
      <c r="F67" s="93" t="s">
        <v>71</v>
      </c>
    </row>
    <row r="68" spans="1:6" s="17" customFormat="1" ht="175.5" customHeight="1">
      <c r="A68" s="40">
        <v>21010000</v>
      </c>
      <c r="B68" s="41" t="s">
        <v>93</v>
      </c>
      <c r="C68" s="92">
        <f t="shared" si="5"/>
        <v>175000</v>
      </c>
      <c r="D68" s="100">
        <f>D69</f>
        <v>175000</v>
      </c>
      <c r="E68" s="100" t="s">
        <v>71</v>
      </c>
      <c r="F68" s="100" t="s">
        <v>71</v>
      </c>
    </row>
    <row r="69" spans="1:6" s="16" customFormat="1" ht="87.75" customHeight="1">
      <c r="A69" s="49">
        <v>21010300</v>
      </c>
      <c r="B69" s="47" t="s">
        <v>79</v>
      </c>
      <c r="C69" s="95">
        <f>D69</f>
        <v>175000</v>
      </c>
      <c r="D69" s="98">
        <v>175000</v>
      </c>
      <c r="E69" s="98" t="s">
        <v>71</v>
      </c>
      <c r="F69" s="98" t="s">
        <v>71</v>
      </c>
    </row>
    <row r="70" spans="1:7" s="16" customFormat="1" ht="65.25" customHeight="1" hidden="1">
      <c r="A70" s="40">
        <v>21050000</v>
      </c>
      <c r="B70" s="41" t="s">
        <v>114</v>
      </c>
      <c r="C70" s="108">
        <f>D70</f>
        <v>0</v>
      </c>
      <c r="D70" s="100"/>
      <c r="E70" s="98" t="s">
        <v>71</v>
      </c>
      <c r="F70" s="98" t="s">
        <v>71</v>
      </c>
      <c r="G70" s="18"/>
    </row>
    <row r="71" spans="1:6" s="16" customFormat="1" ht="27.75" customHeight="1">
      <c r="A71" s="15">
        <v>21080000</v>
      </c>
      <c r="B71" s="1" t="s">
        <v>11</v>
      </c>
      <c r="C71" s="92">
        <f t="shared" si="5"/>
        <v>198800</v>
      </c>
      <c r="D71" s="93">
        <f>D73+D74+D75+D76</f>
        <v>198800</v>
      </c>
      <c r="E71" s="93" t="s">
        <v>71</v>
      </c>
      <c r="F71" s="93" t="s">
        <v>71</v>
      </c>
    </row>
    <row r="72" spans="1:6" s="16" customFormat="1" ht="28.5" customHeight="1" hidden="1">
      <c r="A72" s="49">
        <v>21080500</v>
      </c>
      <c r="B72" s="47" t="s">
        <v>11</v>
      </c>
      <c r="C72" s="92">
        <f t="shared" si="5"/>
        <v>0</v>
      </c>
      <c r="D72" s="98"/>
      <c r="E72" s="98"/>
      <c r="F72" s="98"/>
    </row>
    <row r="73" spans="1:6" s="16" customFormat="1" ht="28.5" customHeight="1">
      <c r="A73" s="49">
        <v>21080500</v>
      </c>
      <c r="B73" s="47" t="s">
        <v>11</v>
      </c>
      <c r="C73" s="92">
        <f>D73</f>
        <v>40000</v>
      </c>
      <c r="D73" s="98">
        <v>40000</v>
      </c>
      <c r="E73" s="98" t="s">
        <v>71</v>
      </c>
      <c r="F73" s="98" t="s">
        <v>71</v>
      </c>
    </row>
    <row r="74" spans="1:6" s="16" customFormat="1" ht="151.5" customHeight="1" hidden="1">
      <c r="A74" s="49">
        <v>21080900</v>
      </c>
      <c r="B74" s="47" t="s">
        <v>31</v>
      </c>
      <c r="C74" s="95">
        <f>D74</f>
        <v>0</v>
      </c>
      <c r="D74" s="98"/>
      <c r="E74" s="98" t="s">
        <v>71</v>
      </c>
      <c r="F74" s="98" t="s">
        <v>71</v>
      </c>
    </row>
    <row r="75" spans="1:6" s="16" customFormat="1" ht="52.5" customHeight="1">
      <c r="A75" s="49">
        <v>21081100</v>
      </c>
      <c r="B75" s="73" t="s">
        <v>108</v>
      </c>
      <c r="C75" s="95">
        <f>D75</f>
        <v>58800</v>
      </c>
      <c r="D75" s="98">
        <v>58800</v>
      </c>
      <c r="E75" s="98" t="s">
        <v>71</v>
      </c>
      <c r="F75" s="98" t="s">
        <v>71</v>
      </c>
    </row>
    <row r="76" spans="1:7" s="16" customFormat="1" ht="78" customHeight="1">
      <c r="A76" s="49">
        <v>21081500</v>
      </c>
      <c r="B76" s="67" t="s">
        <v>104</v>
      </c>
      <c r="C76" s="95">
        <f>D76</f>
        <v>100000</v>
      </c>
      <c r="D76" s="98">
        <v>100000</v>
      </c>
      <c r="E76" s="98" t="s">
        <v>71</v>
      </c>
      <c r="F76" s="98" t="s">
        <v>71</v>
      </c>
      <c r="G76" s="67"/>
    </row>
    <row r="77" spans="1:6" ht="60.75" customHeight="1">
      <c r="A77" s="15">
        <v>22000000</v>
      </c>
      <c r="B77" s="1" t="s">
        <v>45</v>
      </c>
      <c r="C77" s="92">
        <f t="shared" si="5"/>
        <v>9952300</v>
      </c>
      <c r="D77" s="93">
        <f>D79+D84+D86</f>
        <v>9952300</v>
      </c>
      <c r="E77" s="93" t="s">
        <v>71</v>
      </c>
      <c r="F77" s="93" t="s">
        <v>71</v>
      </c>
    </row>
    <row r="78" spans="1:6" s="14" customFormat="1" ht="29.25" customHeight="1" hidden="1">
      <c r="A78" s="38">
        <v>22020000</v>
      </c>
      <c r="B78" s="34" t="s">
        <v>19</v>
      </c>
      <c r="C78" s="90">
        <f>D78+E78</f>
        <v>0</v>
      </c>
      <c r="D78" s="107"/>
      <c r="E78" s="116"/>
      <c r="F78" s="116"/>
    </row>
    <row r="79" spans="1:6" s="14" customFormat="1" ht="29.25" customHeight="1">
      <c r="A79" s="21">
        <v>22010000</v>
      </c>
      <c r="B79" s="10" t="s">
        <v>103</v>
      </c>
      <c r="C79" s="108">
        <f aca="true" t="shared" si="6" ref="C79:C90">D79</f>
        <v>5614000</v>
      </c>
      <c r="D79" s="117">
        <f>D81+D80+D82+D83</f>
        <v>5614000</v>
      </c>
      <c r="E79" s="118" t="s">
        <v>71</v>
      </c>
      <c r="F79" s="118" t="s">
        <v>71</v>
      </c>
    </row>
    <row r="80" spans="1:7" s="14" customFormat="1" ht="81.75" customHeight="1">
      <c r="A80" s="45">
        <v>22010300</v>
      </c>
      <c r="B80" s="46" t="s">
        <v>115</v>
      </c>
      <c r="C80" s="95">
        <f>D80</f>
        <v>450000</v>
      </c>
      <c r="D80" s="109">
        <v>450000</v>
      </c>
      <c r="E80" s="119" t="s">
        <v>71</v>
      </c>
      <c r="F80" s="119" t="s">
        <v>71</v>
      </c>
      <c r="G80" s="19"/>
    </row>
    <row r="81" spans="1:7" s="14" customFormat="1" ht="36.75" customHeight="1">
      <c r="A81" s="42">
        <v>22012500</v>
      </c>
      <c r="B81" s="43" t="s">
        <v>102</v>
      </c>
      <c r="C81" s="95">
        <f>D81</f>
        <v>4200000</v>
      </c>
      <c r="D81" s="101">
        <v>4200000</v>
      </c>
      <c r="E81" s="103" t="s">
        <v>71</v>
      </c>
      <c r="F81" s="103" t="s">
        <v>71</v>
      </c>
      <c r="G81" s="78"/>
    </row>
    <row r="82" spans="1:7" s="14" customFormat="1" ht="54.75" customHeight="1">
      <c r="A82" s="45">
        <v>22012600</v>
      </c>
      <c r="B82" s="46" t="s">
        <v>116</v>
      </c>
      <c r="C82" s="95">
        <f>D82</f>
        <v>960000</v>
      </c>
      <c r="D82" s="109">
        <v>960000</v>
      </c>
      <c r="E82" s="103" t="s">
        <v>71</v>
      </c>
      <c r="F82" s="103" t="s">
        <v>71</v>
      </c>
      <c r="G82" s="19"/>
    </row>
    <row r="83" spans="1:7" s="14" customFormat="1" ht="194.25" customHeight="1">
      <c r="A83" s="82">
        <v>22012900</v>
      </c>
      <c r="B83" s="81" t="s">
        <v>117</v>
      </c>
      <c r="C83" s="95">
        <f>D83</f>
        <v>4000</v>
      </c>
      <c r="D83" s="120">
        <v>4000</v>
      </c>
      <c r="E83" s="103" t="s">
        <v>71</v>
      </c>
      <c r="F83" s="103" t="s">
        <v>71</v>
      </c>
      <c r="G83" s="19"/>
    </row>
    <row r="84" spans="1:6" s="50" customFormat="1" ht="83.25" customHeight="1">
      <c r="A84" s="15">
        <v>22080000</v>
      </c>
      <c r="B84" s="1" t="s">
        <v>33</v>
      </c>
      <c r="C84" s="92">
        <f t="shared" si="6"/>
        <v>3800000</v>
      </c>
      <c r="D84" s="92">
        <f>D85</f>
        <v>3800000</v>
      </c>
      <c r="E84" s="93" t="s">
        <v>71</v>
      </c>
      <c r="F84" s="93" t="s">
        <v>71</v>
      </c>
    </row>
    <row r="85" spans="1:6" ht="88.5" customHeight="1">
      <c r="A85" s="12">
        <v>22080400</v>
      </c>
      <c r="B85" s="44" t="s">
        <v>80</v>
      </c>
      <c r="C85" s="95">
        <f t="shared" si="6"/>
        <v>3800000</v>
      </c>
      <c r="D85" s="101">
        <v>3800000</v>
      </c>
      <c r="E85" s="103" t="s">
        <v>71</v>
      </c>
      <c r="F85" s="103" t="s">
        <v>71</v>
      </c>
    </row>
    <row r="86" spans="1:6" s="48" customFormat="1" ht="27.75" customHeight="1">
      <c r="A86" s="2">
        <v>22090000</v>
      </c>
      <c r="B86" s="6" t="s">
        <v>9</v>
      </c>
      <c r="C86" s="92">
        <f t="shared" si="6"/>
        <v>538300</v>
      </c>
      <c r="D86" s="92">
        <f>D87+D88+D89+D90</f>
        <v>538300</v>
      </c>
      <c r="E86" s="94" t="s">
        <v>71</v>
      </c>
      <c r="F86" s="94" t="s">
        <v>71</v>
      </c>
    </row>
    <row r="87" spans="1:6" ht="87.75" customHeight="1">
      <c r="A87" s="12">
        <v>22090100</v>
      </c>
      <c r="B87" s="44" t="s">
        <v>29</v>
      </c>
      <c r="C87" s="95">
        <f t="shared" si="6"/>
        <v>475000</v>
      </c>
      <c r="D87" s="96">
        <v>475000</v>
      </c>
      <c r="E87" s="98" t="s">
        <v>71</v>
      </c>
      <c r="F87" s="98" t="s">
        <v>71</v>
      </c>
    </row>
    <row r="88" spans="1:6" ht="40.5" customHeight="1">
      <c r="A88" s="12">
        <v>22090200</v>
      </c>
      <c r="B88" s="44" t="s">
        <v>85</v>
      </c>
      <c r="C88" s="95">
        <f t="shared" si="6"/>
        <v>3000</v>
      </c>
      <c r="D88" s="96">
        <v>3000</v>
      </c>
      <c r="E88" s="98" t="s">
        <v>71</v>
      </c>
      <c r="F88" s="98" t="s">
        <v>71</v>
      </c>
    </row>
    <row r="89" spans="1:6" ht="115.5" customHeight="1" hidden="1">
      <c r="A89" s="12">
        <v>22090300</v>
      </c>
      <c r="B89" s="44" t="s">
        <v>86</v>
      </c>
      <c r="C89" s="95">
        <f t="shared" si="6"/>
        <v>0</v>
      </c>
      <c r="D89" s="96"/>
      <c r="E89" s="98" t="s">
        <v>71</v>
      </c>
      <c r="F89" s="98" t="s">
        <v>71</v>
      </c>
    </row>
    <row r="90" spans="1:6" ht="87.75" customHeight="1">
      <c r="A90" s="12">
        <v>22090400</v>
      </c>
      <c r="B90" s="44" t="s">
        <v>81</v>
      </c>
      <c r="C90" s="95">
        <f t="shared" si="6"/>
        <v>60300</v>
      </c>
      <c r="D90" s="96">
        <v>60300</v>
      </c>
      <c r="E90" s="98" t="s">
        <v>71</v>
      </c>
      <c r="F90" s="98" t="s">
        <v>71</v>
      </c>
    </row>
    <row r="91" spans="1:6" ht="31.5" customHeight="1">
      <c r="A91" s="15">
        <v>24000000</v>
      </c>
      <c r="B91" s="1" t="s">
        <v>10</v>
      </c>
      <c r="C91" s="92">
        <f>D91+E91</f>
        <v>5075000</v>
      </c>
      <c r="D91" s="93">
        <f>D92+D94</f>
        <v>3995000</v>
      </c>
      <c r="E91" s="93">
        <f>E93+E95</f>
        <v>1080000</v>
      </c>
      <c r="F91" s="93">
        <f>F95</f>
        <v>1000000</v>
      </c>
    </row>
    <row r="92" spans="1:7" ht="35.25" customHeight="1">
      <c r="A92" s="12">
        <v>24060300</v>
      </c>
      <c r="B92" s="44" t="s">
        <v>11</v>
      </c>
      <c r="C92" s="95">
        <f>D92</f>
        <v>3995000</v>
      </c>
      <c r="D92" s="101">
        <f>270000+3725000</f>
        <v>3995000</v>
      </c>
      <c r="E92" s="101" t="s">
        <v>71</v>
      </c>
      <c r="F92" s="103" t="s">
        <v>71</v>
      </c>
      <c r="G92" s="75">
        <v>3725000</v>
      </c>
    </row>
    <row r="93" spans="1:6" ht="111.75" customHeight="1">
      <c r="A93" s="12">
        <v>24062100</v>
      </c>
      <c r="B93" s="44" t="s">
        <v>4</v>
      </c>
      <c r="C93" s="95">
        <f aca="true" t="shared" si="7" ref="C93:C101">E93</f>
        <v>80000</v>
      </c>
      <c r="D93" s="101" t="s">
        <v>71</v>
      </c>
      <c r="E93" s="101">
        <v>80000</v>
      </c>
      <c r="F93" s="103" t="s">
        <v>71</v>
      </c>
    </row>
    <row r="94" spans="1:6" ht="269.25" customHeight="1" hidden="1">
      <c r="A94" s="12">
        <v>24062200</v>
      </c>
      <c r="B94" s="74" t="s">
        <v>110</v>
      </c>
      <c r="C94" s="95">
        <f>D94</f>
        <v>0</v>
      </c>
      <c r="D94" s="101"/>
      <c r="E94" s="101" t="s">
        <v>71</v>
      </c>
      <c r="F94" s="103" t="s">
        <v>71</v>
      </c>
    </row>
    <row r="95" spans="1:6" ht="63" customHeight="1">
      <c r="A95" s="12">
        <v>24170000</v>
      </c>
      <c r="B95" s="44" t="s">
        <v>62</v>
      </c>
      <c r="C95" s="95">
        <f t="shared" si="7"/>
        <v>1000000</v>
      </c>
      <c r="D95" s="101" t="s">
        <v>71</v>
      </c>
      <c r="E95" s="101">
        <v>1000000</v>
      </c>
      <c r="F95" s="103">
        <f>E95</f>
        <v>1000000</v>
      </c>
    </row>
    <row r="96" spans="1:7" s="22" customFormat="1" ht="36" customHeight="1">
      <c r="A96" s="15">
        <v>25000000</v>
      </c>
      <c r="B96" s="1" t="s">
        <v>12</v>
      </c>
      <c r="C96" s="92">
        <f t="shared" si="7"/>
        <v>41740418</v>
      </c>
      <c r="D96" s="92" t="s">
        <v>71</v>
      </c>
      <c r="E96" s="92">
        <f>E97</f>
        <v>41740418</v>
      </c>
      <c r="F96" s="93" t="s">
        <v>71</v>
      </c>
      <c r="G96" s="16"/>
    </row>
    <row r="97" spans="1:6" ht="60" customHeight="1">
      <c r="A97" s="15">
        <v>25010000</v>
      </c>
      <c r="B97" s="1" t="s">
        <v>49</v>
      </c>
      <c r="C97" s="92">
        <f t="shared" si="7"/>
        <v>41740418</v>
      </c>
      <c r="D97" s="93" t="s">
        <v>71</v>
      </c>
      <c r="E97" s="92">
        <f>E98+E99+E100+E101</f>
        <v>41740418</v>
      </c>
      <c r="F97" s="93" t="s">
        <v>71</v>
      </c>
    </row>
    <row r="98" spans="1:6" ht="61.5" customHeight="1">
      <c r="A98" s="49">
        <v>25010100</v>
      </c>
      <c r="B98" s="47" t="s">
        <v>46</v>
      </c>
      <c r="C98" s="95">
        <f t="shared" si="7"/>
        <v>38422584</v>
      </c>
      <c r="D98" s="97" t="s">
        <v>71</v>
      </c>
      <c r="E98" s="96">
        <v>38422584</v>
      </c>
      <c r="F98" s="97" t="s">
        <v>71</v>
      </c>
    </row>
    <row r="99" spans="1:6" ht="61.5" customHeight="1" hidden="1">
      <c r="A99" s="49">
        <v>25010200</v>
      </c>
      <c r="B99" s="76" t="s">
        <v>112</v>
      </c>
      <c r="C99" s="95">
        <f t="shared" si="7"/>
        <v>0</v>
      </c>
      <c r="D99" s="97" t="s">
        <v>71</v>
      </c>
      <c r="E99" s="96"/>
      <c r="F99" s="97" t="s">
        <v>71</v>
      </c>
    </row>
    <row r="100" spans="1:6" ht="42" customHeight="1">
      <c r="A100" s="49">
        <v>25010300</v>
      </c>
      <c r="B100" s="47" t="s">
        <v>30</v>
      </c>
      <c r="C100" s="95">
        <f t="shared" si="7"/>
        <v>3221804</v>
      </c>
      <c r="D100" s="97" t="s">
        <v>71</v>
      </c>
      <c r="E100" s="96">
        <v>3221804</v>
      </c>
      <c r="F100" s="97" t="s">
        <v>71</v>
      </c>
    </row>
    <row r="101" spans="1:6" ht="84.75" customHeight="1">
      <c r="A101" s="49">
        <v>25010400</v>
      </c>
      <c r="B101" s="47" t="s">
        <v>50</v>
      </c>
      <c r="C101" s="95">
        <f t="shared" si="7"/>
        <v>96030</v>
      </c>
      <c r="D101" s="97" t="s">
        <v>71</v>
      </c>
      <c r="E101" s="96">
        <v>96030</v>
      </c>
      <c r="F101" s="97" t="s">
        <v>71</v>
      </c>
    </row>
    <row r="102" spans="1:6" ht="36.75" customHeight="1">
      <c r="A102" s="4">
        <v>30000000</v>
      </c>
      <c r="B102" s="5" t="s">
        <v>5</v>
      </c>
      <c r="C102" s="90">
        <f>D102+E102</f>
        <v>1020400</v>
      </c>
      <c r="D102" s="91">
        <f>D103</f>
        <v>19900</v>
      </c>
      <c r="E102" s="91">
        <f>E103+E111</f>
        <v>1000500</v>
      </c>
      <c r="F102" s="91">
        <f>E102</f>
        <v>1000500</v>
      </c>
    </row>
    <row r="103" spans="1:6" s="16" customFormat="1" ht="43.5" customHeight="1">
      <c r="A103" s="15">
        <v>31000000</v>
      </c>
      <c r="B103" s="1" t="s">
        <v>2</v>
      </c>
      <c r="C103" s="92">
        <f>D103+E103</f>
        <v>20400</v>
      </c>
      <c r="D103" s="92">
        <f>D104+D106</f>
        <v>19900</v>
      </c>
      <c r="E103" s="93">
        <f>E107</f>
        <v>500</v>
      </c>
      <c r="F103" s="93">
        <f>F107</f>
        <v>500</v>
      </c>
    </row>
    <row r="104" spans="1:6" s="18" customFormat="1" ht="133.5" customHeight="1">
      <c r="A104" s="40">
        <v>31010000</v>
      </c>
      <c r="B104" s="41" t="s">
        <v>64</v>
      </c>
      <c r="C104" s="108">
        <f>D104</f>
        <v>15000</v>
      </c>
      <c r="D104" s="108">
        <f>D105</f>
        <v>15000</v>
      </c>
      <c r="E104" s="100" t="s">
        <v>71</v>
      </c>
      <c r="F104" s="100" t="s">
        <v>71</v>
      </c>
    </row>
    <row r="105" spans="1:6" s="17" customFormat="1" ht="134.25" customHeight="1">
      <c r="A105" s="42">
        <v>31010200</v>
      </c>
      <c r="B105" s="51" t="s">
        <v>34</v>
      </c>
      <c r="C105" s="95">
        <f>D105</f>
        <v>15000</v>
      </c>
      <c r="D105" s="95">
        <v>15000</v>
      </c>
      <c r="E105" s="97" t="s">
        <v>71</v>
      </c>
      <c r="F105" s="97" t="s">
        <v>71</v>
      </c>
    </row>
    <row r="106" spans="1:6" s="18" customFormat="1" ht="50.25" customHeight="1">
      <c r="A106" s="40">
        <v>31020000</v>
      </c>
      <c r="B106" s="52" t="s">
        <v>35</v>
      </c>
      <c r="C106" s="92">
        <f>D106</f>
        <v>4900</v>
      </c>
      <c r="D106" s="108">
        <v>4900</v>
      </c>
      <c r="E106" s="97" t="s">
        <v>71</v>
      </c>
      <c r="F106" s="97" t="s">
        <v>71</v>
      </c>
    </row>
    <row r="107" spans="1:7" s="19" customFormat="1" ht="88.5" customHeight="1">
      <c r="A107" s="21">
        <v>31030000</v>
      </c>
      <c r="B107" s="10" t="s">
        <v>47</v>
      </c>
      <c r="C107" s="92">
        <f>E107</f>
        <v>500</v>
      </c>
      <c r="D107" s="117" t="s">
        <v>71</v>
      </c>
      <c r="E107" s="117">
        <f>65000000-64999500</f>
        <v>500</v>
      </c>
      <c r="F107" s="117">
        <f>E107</f>
        <v>500</v>
      </c>
      <c r="G107" s="78">
        <v>64999500</v>
      </c>
    </row>
    <row r="108" spans="1:6" s="54" customFormat="1" ht="51" customHeight="1" hidden="1">
      <c r="A108" s="35">
        <v>33000000</v>
      </c>
      <c r="B108" s="53" t="s">
        <v>68</v>
      </c>
      <c r="C108" s="90">
        <f aca="true" t="shared" si="8" ref="C108:C118">D108+E108</f>
        <v>0</v>
      </c>
      <c r="D108" s="121"/>
      <c r="E108" s="121"/>
      <c r="F108" s="121"/>
    </row>
    <row r="109" spans="1:6" s="19" customFormat="1" ht="35.25" customHeight="1" hidden="1">
      <c r="A109" s="36">
        <v>33010000</v>
      </c>
      <c r="B109" s="37" t="s">
        <v>52</v>
      </c>
      <c r="C109" s="90">
        <f t="shared" si="8"/>
        <v>0</v>
      </c>
      <c r="D109" s="113"/>
      <c r="E109" s="113"/>
      <c r="F109" s="113"/>
    </row>
    <row r="110" spans="1:6" ht="135" customHeight="1" hidden="1">
      <c r="A110" s="27">
        <v>33010100</v>
      </c>
      <c r="B110" s="34" t="s">
        <v>63</v>
      </c>
      <c r="C110" s="90">
        <f t="shared" si="8"/>
        <v>0</v>
      </c>
      <c r="D110" s="102"/>
      <c r="E110" s="107"/>
      <c r="F110" s="107"/>
    </row>
    <row r="111" spans="1:6" s="19" customFormat="1" ht="54.75" customHeight="1">
      <c r="A111" s="21">
        <v>33000000</v>
      </c>
      <c r="B111" s="10" t="s">
        <v>87</v>
      </c>
      <c r="C111" s="108">
        <f>E111</f>
        <v>1000000</v>
      </c>
      <c r="D111" s="100" t="s">
        <v>71</v>
      </c>
      <c r="E111" s="117">
        <f>E112</f>
        <v>1000000</v>
      </c>
      <c r="F111" s="117">
        <f>F112</f>
        <v>1000000</v>
      </c>
    </row>
    <row r="112" spans="1:6" s="19" customFormat="1" ht="47.25" customHeight="1">
      <c r="A112" s="21">
        <v>33010000</v>
      </c>
      <c r="B112" s="10" t="s">
        <v>88</v>
      </c>
      <c r="C112" s="108">
        <f>E112</f>
        <v>1000000</v>
      </c>
      <c r="D112" s="100" t="s">
        <v>71</v>
      </c>
      <c r="E112" s="117">
        <f>E113</f>
        <v>1000000</v>
      </c>
      <c r="F112" s="117">
        <f>F113</f>
        <v>1000000</v>
      </c>
    </row>
    <row r="113" spans="1:6" ht="141" customHeight="1">
      <c r="A113" s="12">
        <v>33010100</v>
      </c>
      <c r="B113" s="44" t="s">
        <v>94</v>
      </c>
      <c r="C113" s="95">
        <f>E113</f>
        <v>1000000</v>
      </c>
      <c r="D113" s="98" t="s">
        <v>71</v>
      </c>
      <c r="E113" s="96">
        <v>1000000</v>
      </c>
      <c r="F113" s="101">
        <f>E113</f>
        <v>1000000</v>
      </c>
    </row>
    <row r="114" spans="1:9" ht="38.25" customHeight="1">
      <c r="A114" s="4">
        <v>40000000</v>
      </c>
      <c r="B114" s="5" t="s">
        <v>13</v>
      </c>
      <c r="C114" s="132">
        <f t="shared" si="8"/>
        <v>1196501753.54</v>
      </c>
      <c r="D114" s="133">
        <f>D115</f>
        <v>1158301978.54</v>
      </c>
      <c r="E114" s="133">
        <f>E115</f>
        <v>38199775</v>
      </c>
      <c r="F114" s="133">
        <f>F115</f>
        <v>9208855</v>
      </c>
      <c r="G114" s="70">
        <f>D117+D120+D121+D126++D127+D133+D137+D141+D143+D144+D149+E149+580000+E137+3013000+1900000+500000</f>
        <v>741492805.54</v>
      </c>
      <c r="I114" s="70"/>
    </row>
    <row r="115" spans="1:7" s="16" customFormat="1" ht="40.5" customHeight="1">
      <c r="A115" s="15">
        <v>41000000</v>
      </c>
      <c r="B115" s="8" t="s">
        <v>14</v>
      </c>
      <c r="C115" s="134">
        <f t="shared" si="8"/>
        <v>1196501753.54</v>
      </c>
      <c r="D115" s="135">
        <f>D116+D118</f>
        <v>1158301978.54</v>
      </c>
      <c r="E115" s="135">
        <f>E118</f>
        <v>38199775</v>
      </c>
      <c r="F115" s="135">
        <f>F118</f>
        <v>9208855</v>
      </c>
      <c r="G115" s="71"/>
    </row>
    <row r="116" spans="1:6" s="26" customFormat="1" ht="34.5" customHeight="1">
      <c r="A116" s="40">
        <v>41020000</v>
      </c>
      <c r="B116" s="61" t="s">
        <v>125</v>
      </c>
      <c r="C116" s="134">
        <f>D116</f>
        <v>6841400</v>
      </c>
      <c r="D116" s="136">
        <f>D117</f>
        <v>6841400</v>
      </c>
      <c r="E116" s="137" t="s">
        <v>71</v>
      </c>
      <c r="F116" s="137" t="s">
        <v>71</v>
      </c>
    </row>
    <row r="117" spans="1:6" ht="48" customHeight="1">
      <c r="A117" s="40">
        <v>41020900</v>
      </c>
      <c r="B117" s="61" t="s">
        <v>124</v>
      </c>
      <c r="C117" s="134">
        <f>D117</f>
        <v>6841400</v>
      </c>
      <c r="D117" s="136">
        <v>6841400</v>
      </c>
      <c r="E117" s="137" t="s">
        <v>71</v>
      </c>
      <c r="F117" s="137" t="s">
        <v>71</v>
      </c>
    </row>
    <row r="118" spans="1:7" s="22" customFormat="1" ht="41.25" customHeight="1">
      <c r="A118" s="15">
        <v>41030000</v>
      </c>
      <c r="B118" s="8" t="s">
        <v>15</v>
      </c>
      <c r="C118" s="134">
        <f t="shared" si="8"/>
        <v>1189660353.54</v>
      </c>
      <c r="D118" s="135">
        <f>D120+D121+D126+D127+D128+D129+D131+D137+D141+D143+D130+D144+D149</f>
        <v>1151460578.54</v>
      </c>
      <c r="E118" s="135">
        <f>E130+E137+E149</f>
        <v>38199775</v>
      </c>
      <c r="F118" s="137">
        <f>F130+F137</f>
        <v>9208855</v>
      </c>
      <c r="G118" s="28"/>
    </row>
    <row r="119" spans="1:7" s="22" customFormat="1" ht="77.25" customHeight="1" hidden="1">
      <c r="A119" s="15">
        <v>41030300</v>
      </c>
      <c r="B119" s="64" t="s">
        <v>98</v>
      </c>
      <c r="C119" s="138">
        <f>D119</f>
        <v>0</v>
      </c>
      <c r="D119" s="139"/>
      <c r="E119" s="139" t="s">
        <v>71</v>
      </c>
      <c r="F119" s="139" t="s">
        <v>71</v>
      </c>
      <c r="G119" s="28"/>
    </row>
    <row r="120" spans="1:7" ht="152.25" customHeight="1">
      <c r="A120" s="2">
        <v>41030600</v>
      </c>
      <c r="B120" s="55" t="s">
        <v>83</v>
      </c>
      <c r="C120" s="138">
        <f>D120</f>
        <v>276597900</v>
      </c>
      <c r="D120" s="140">
        <v>276597900</v>
      </c>
      <c r="E120" s="140" t="s">
        <v>71</v>
      </c>
      <c r="F120" s="140" t="s">
        <v>71</v>
      </c>
      <c r="G120" s="75"/>
    </row>
    <row r="121" spans="1:6" ht="196.5" customHeight="1">
      <c r="A121" s="56">
        <v>41030800</v>
      </c>
      <c r="B121" s="55" t="s">
        <v>32</v>
      </c>
      <c r="C121" s="138">
        <f>D121</f>
        <v>404071367.53999996</v>
      </c>
      <c r="D121" s="140">
        <f>264008600+8500000-3000000-4140700+750000-1187032.46+141761900-2621400</f>
        <v>404071367.53999996</v>
      </c>
      <c r="E121" s="140" t="s">
        <v>71</v>
      </c>
      <c r="F121" s="140" t="s">
        <v>71</v>
      </c>
    </row>
    <row r="122" spans="1:7" ht="12.75" customHeight="1" hidden="1">
      <c r="A122" s="167">
        <v>41030900</v>
      </c>
      <c r="B122" s="168" t="s">
        <v>95</v>
      </c>
      <c r="C122" s="164">
        <f>D122</f>
        <v>0</v>
      </c>
      <c r="D122" s="173">
        <f>19483500-19483500</f>
        <v>0</v>
      </c>
      <c r="E122" s="173" t="s">
        <v>71</v>
      </c>
      <c r="F122" s="173" t="s">
        <v>71</v>
      </c>
      <c r="G122" s="180"/>
    </row>
    <row r="123" spans="1:7" ht="12.75" customHeight="1" hidden="1">
      <c r="A123" s="167"/>
      <c r="B123" s="169"/>
      <c r="C123" s="165"/>
      <c r="D123" s="173"/>
      <c r="E123" s="173"/>
      <c r="F123" s="173"/>
      <c r="G123" s="180"/>
    </row>
    <row r="124" spans="1:7" ht="69.75" customHeight="1" hidden="1">
      <c r="A124" s="167"/>
      <c r="B124" s="169"/>
      <c r="C124" s="165"/>
      <c r="D124" s="173"/>
      <c r="E124" s="173"/>
      <c r="F124" s="173"/>
      <c r="G124" s="180"/>
    </row>
    <row r="125" spans="1:7" ht="315" customHeight="1" hidden="1">
      <c r="A125" s="167"/>
      <c r="B125" s="170"/>
      <c r="C125" s="166"/>
      <c r="D125" s="173"/>
      <c r="E125" s="173"/>
      <c r="F125" s="173"/>
      <c r="G125" s="180"/>
    </row>
    <row r="126" spans="1:6" ht="107.25" customHeight="1">
      <c r="A126" s="56">
        <v>41031000</v>
      </c>
      <c r="B126" s="7" t="s">
        <v>109</v>
      </c>
      <c r="C126" s="141">
        <f>D126</f>
        <v>290400</v>
      </c>
      <c r="D126" s="140">
        <f>271100+10000+9300</f>
        <v>290400</v>
      </c>
      <c r="E126" s="140" t="s">
        <v>71</v>
      </c>
      <c r="F126" s="140" t="s">
        <v>71</v>
      </c>
    </row>
    <row r="127" spans="1:6" ht="107.25" customHeight="1">
      <c r="A127" s="57">
        <v>41033600</v>
      </c>
      <c r="B127" s="7" t="s">
        <v>138</v>
      </c>
      <c r="C127" s="141">
        <f>D127</f>
        <v>4891737</v>
      </c>
      <c r="D127" s="140">
        <f>3494008+1397729</f>
        <v>4891737</v>
      </c>
      <c r="E127" s="140" t="s">
        <v>71</v>
      </c>
      <c r="F127" s="140" t="s">
        <v>71</v>
      </c>
    </row>
    <row r="128" spans="1:6" s="58" customFormat="1" ht="63.75" customHeight="1">
      <c r="A128" s="57">
        <v>41033900</v>
      </c>
      <c r="B128" s="44" t="s">
        <v>84</v>
      </c>
      <c r="C128" s="142">
        <f>D128</f>
        <v>227234600</v>
      </c>
      <c r="D128" s="140">
        <f>227221700+12900</f>
        <v>227234600</v>
      </c>
      <c r="E128" s="140" t="s">
        <v>71</v>
      </c>
      <c r="F128" s="143" t="s">
        <v>71</v>
      </c>
    </row>
    <row r="129" spans="1:7" ht="61.5" customHeight="1">
      <c r="A129" s="56">
        <v>41034200</v>
      </c>
      <c r="B129" s="7" t="s">
        <v>82</v>
      </c>
      <c r="C129" s="142">
        <f>D129</f>
        <v>210938500</v>
      </c>
      <c r="D129" s="140">
        <f>207925500+3013000</f>
        <v>210938500</v>
      </c>
      <c r="E129" s="140" t="s">
        <v>71</v>
      </c>
      <c r="F129" s="143" t="s">
        <v>71</v>
      </c>
      <c r="G129" s="75">
        <v>3013000</v>
      </c>
    </row>
    <row r="130" spans="1:6" ht="90" customHeight="1">
      <c r="A130" s="62">
        <v>41034500</v>
      </c>
      <c r="B130" s="129" t="s">
        <v>107</v>
      </c>
      <c r="C130" s="141">
        <f>D130+E130</f>
        <v>22828848</v>
      </c>
      <c r="D130" s="144">
        <f>4600000+1900000+7113000+250000+500000-113212</f>
        <v>14249788</v>
      </c>
      <c r="E130" s="144">
        <f>7999060+580000</f>
        <v>8579060</v>
      </c>
      <c r="F130" s="139">
        <f>E130</f>
        <v>8579060</v>
      </c>
    </row>
    <row r="131" spans="1:6" ht="43.5" customHeight="1">
      <c r="A131" s="62">
        <v>41035000</v>
      </c>
      <c r="B131" s="63" t="s">
        <v>96</v>
      </c>
      <c r="C131" s="145">
        <f>D131+E131</f>
        <v>980000</v>
      </c>
      <c r="D131" s="137">
        <f>D133+D134+D135+D136</f>
        <v>980000</v>
      </c>
      <c r="E131" s="137">
        <v>0</v>
      </c>
      <c r="F131" s="137">
        <v>0</v>
      </c>
    </row>
    <row r="132" spans="1:6" ht="31.5" customHeight="1">
      <c r="A132" s="62"/>
      <c r="B132" s="65" t="s">
        <v>100</v>
      </c>
      <c r="C132" s="145"/>
      <c r="D132" s="137"/>
      <c r="E132" s="137"/>
      <c r="F132" s="136"/>
    </row>
    <row r="133" spans="1:6" ht="55.5" customHeight="1">
      <c r="A133" s="62"/>
      <c r="B133" s="86" t="s">
        <v>128</v>
      </c>
      <c r="C133" s="155">
        <f aca="true" t="shared" si="9" ref="C133:C141">D133</f>
        <v>980000</v>
      </c>
      <c r="D133" s="156">
        <v>980000</v>
      </c>
      <c r="E133" s="156" t="s">
        <v>71</v>
      </c>
      <c r="F133" s="157" t="s">
        <v>71</v>
      </c>
    </row>
    <row r="134" spans="1:6" ht="55.5" customHeight="1" hidden="1">
      <c r="A134" s="56"/>
      <c r="B134" s="88" t="s">
        <v>118</v>
      </c>
      <c r="C134" s="141">
        <f t="shared" si="9"/>
        <v>0</v>
      </c>
      <c r="D134" s="144">
        <v>0</v>
      </c>
      <c r="E134" s="144">
        <v>0</v>
      </c>
      <c r="F134" s="139" t="s">
        <v>71</v>
      </c>
    </row>
    <row r="135" spans="1:6" ht="108.75" customHeight="1" hidden="1">
      <c r="A135" s="56"/>
      <c r="B135" s="88" t="s">
        <v>119</v>
      </c>
      <c r="C135" s="141">
        <f t="shared" si="9"/>
        <v>0</v>
      </c>
      <c r="D135" s="144"/>
      <c r="E135" s="144">
        <v>0</v>
      </c>
      <c r="F135" s="139" t="s">
        <v>71</v>
      </c>
    </row>
    <row r="136" spans="1:6" ht="108.75" customHeight="1" hidden="1">
      <c r="A136" s="56"/>
      <c r="B136" s="88" t="s">
        <v>120</v>
      </c>
      <c r="C136" s="141">
        <f t="shared" si="9"/>
        <v>0</v>
      </c>
      <c r="D136" s="144"/>
      <c r="E136" s="144">
        <v>0</v>
      </c>
      <c r="F136" s="139" t="s">
        <v>71</v>
      </c>
    </row>
    <row r="137" spans="1:6" ht="108.75" customHeight="1">
      <c r="A137" s="56">
        <v>41035200</v>
      </c>
      <c r="B137" s="158" t="s">
        <v>143</v>
      </c>
      <c r="C137" s="145">
        <f>D137+E137</f>
        <v>1975000</v>
      </c>
      <c r="D137" s="137">
        <f>D139+D140</f>
        <v>1345205</v>
      </c>
      <c r="E137" s="137">
        <f>E140</f>
        <v>629795</v>
      </c>
      <c r="F137" s="136">
        <f>F140</f>
        <v>629795</v>
      </c>
    </row>
    <row r="138" spans="1:6" ht="36.75" customHeight="1">
      <c r="A138" s="56"/>
      <c r="B138" s="65" t="s">
        <v>100</v>
      </c>
      <c r="C138" s="141"/>
      <c r="D138" s="144"/>
      <c r="E138" s="144"/>
      <c r="F138" s="139"/>
    </row>
    <row r="139" spans="1:6" ht="48.75" customHeight="1">
      <c r="A139" s="56"/>
      <c r="B139" s="154" t="s">
        <v>141</v>
      </c>
      <c r="C139" s="155">
        <f t="shared" si="9"/>
        <v>1125000</v>
      </c>
      <c r="D139" s="156">
        <v>1125000</v>
      </c>
      <c r="E139" s="156" t="s">
        <v>71</v>
      </c>
      <c r="F139" s="157" t="s">
        <v>71</v>
      </c>
    </row>
    <row r="140" spans="1:6" ht="89.25" customHeight="1">
      <c r="A140" s="56"/>
      <c r="B140" s="154" t="s">
        <v>142</v>
      </c>
      <c r="C140" s="155">
        <f>D140+E140</f>
        <v>850000</v>
      </c>
      <c r="D140" s="156">
        <v>220205</v>
      </c>
      <c r="E140" s="156">
        <f>529795+100000</f>
        <v>629795</v>
      </c>
      <c r="F140" s="157">
        <f>E140</f>
        <v>629795</v>
      </c>
    </row>
    <row r="141" spans="1:6" ht="108.75" customHeight="1">
      <c r="A141" s="56">
        <v>41035400</v>
      </c>
      <c r="B141" s="122" t="s">
        <v>127</v>
      </c>
      <c r="C141" s="141">
        <f t="shared" si="9"/>
        <v>2209689</v>
      </c>
      <c r="D141" s="144">
        <f>1057321+1152368</f>
        <v>2209689</v>
      </c>
      <c r="E141" s="144" t="s">
        <v>71</v>
      </c>
      <c r="F141" s="139" t="s">
        <v>71</v>
      </c>
    </row>
    <row r="142" spans="1:6" ht="171" customHeight="1" hidden="1">
      <c r="A142" s="87">
        <v>41035200</v>
      </c>
      <c r="B142" s="89" t="s">
        <v>126</v>
      </c>
      <c r="C142" s="146">
        <f>D142+E142</f>
        <v>0</v>
      </c>
      <c r="D142" s="147"/>
      <c r="E142" s="147">
        <f>442630-442630</f>
        <v>0</v>
      </c>
      <c r="F142" s="148">
        <f>E142</f>
        <v>0</v>
      </c>
    </row>
    <row r="143" spans="1:6" ht="297" customHeight="1">
      <c r="A143" s="2">
        <v>41035800</v>
      </c>
      <c r="B143" s="131" t="s">
        <v>129</v>
      </c>
      <c r="C143" s="142">
        <f>D143</f>
        <v>7509056</v>
      </c>
      <c r="D143" s="143">
        <f>7929056-420000</f>
        <v>7509056</v>
      </c>
      <c r="E143" s="140" t="s">
        <v>71</v>
      </c>
      <c r="F143" s="140" t="s">
        <v>71</v>
      </c>
    </row>
    <row r="144" spans="1:7" ht="357" customHeight="1">
      <c r="A144" s="68">
        <v>41036100</v>
      </c>
      <c r="B144" s="130" t="s">
        <v>139</v>
      </c>
      <c r="C144" s="149">
        <f>D144</f>
        <v>1142336</v>
      </c>
      <c r="D144" s="150">
        <v>1142336</v>
      </c>
      <c r="E144" s="151" t="s">
        <v>71</v>
      </c>
      <c r="F144" s="151" t="s">
        <v>71</v>
      </c>
      <c r="G144" s="66"/>
    </row>
    <row r="145" spans="1:7" ht="409.5" customHeight="1" hidden="1">
      <c r="A145" s="2">
        <v>41036600</v>
      </c>
      <c r="B145" s="69" t="s">
        <v>105</v>
      </c>
      <c r="C145" s="142">
        <f>E145</f>
        <v>0</v>
      </c>
      <c r="D145" s="143" t="s">
        <v>71</v>
      </c>
      <c r="E145" s="140"/>
      <c r="F145" s="151" t="s">
        <v>71</v>
      </c>
      <c r="G145" s="66"/>
    </row>
    <row r="146" spans="1:7" ht="97.5" customHeight="1" hidden="1">
      <c r="A146" s="2">
        <v>41037000</v>
      </c>
      <c r="B146" s="72" t="s">
        <v>106</v>
      </c>
      <c r="C146" s="142">
        <f>D146</f>
        <v>0</v>
      </c>
      <c r="D146" s="143"/>
      <c r="E146" s="140" t="s">
        <v>71</v>
      </c>
      <c r="F146" s="140" t="s">
        <v>71</v>
      </c>
      <c r="G146" s="66"/>
    </row>
    <row r="147" spans="1:6" ht="152.25" customHeight="1" hidden="1">
      <c r="A147" s="2">
        <v>41039700</v>
      </c>
      <c r="B147" s="7" t="s">
        <v>99</v>
      </c>
      <c r="C147" s="142">
        <f>D147</f>
        <v>0</v>
      </c>
      <c r="D147" s="140"/>
      <c r="E147" s="140" t="s">
        <v>71</v>
      </c>
      <c r="F147" s="140" t="s">
        <v>71</v>
      </c>
    </row>
    <row r="148" spans="1:6" ht="120" customHeight="1" hidden="1">
      <c r="A148" s="2"/>
      <c r="B148" s="7" t="s">
        <v>1</v>
      </c>
      <c r="C148" s="152"/>
      <c r="D148" s="140"/>
      <c r="E148" s="140"/>
      <c r="F148" s="140"/>
    </row>
    <row r="149" spans="1:6" ht="409.5" customHeight="1">
      <c r="A149" s="2">
        <v>41036600</v>
      </c>
      <c r="B149" s="51" t="s">
        <v>140</v>
      </c>
      <c r="C149" s="153">
        <f>D149</f>
        <v>0</v>
      </c>
      <c r="D149" s="140">
        <f>16900000-16900000</f>
        <v>0</v>
      </c>
      <c r="E149" s="140">
        <v>28990920</v>
      </c>
      <c r="F149" s="140" t="s">
        <v>71</v>
      </c>
    </row>
    <row r="150" spans="1:9" ht="69" customHeight="1">
      <c r="A150" s="23"/>
      <c r="B150" s="9" t="s">
        <v>69</v>
      </c>
      <c r="C150" s="132">
        <f>D150+E150</f>
        <v>1196162726</v>
      </c>
      <c r="D150" s="132">
        <f>D12+D66+D102</f>
        <v>1144501808</v>
      </c>
      <c r="E150" s="132">
        <f>E66+E102+E12</f>
        <v>51660918</v>
      </c>
      <c r="F150" s="132">
        <f>F66+F102</f>
        <v>2000500</v>
      </c>
      <c r="G150" s="80">
        <f>G15+G16+G17+G19+G21+G46+G92</f>
        <v>143731808</v>
      </c>
      <c r="H150" s="75">
        <v>21946338</v>
      </c>
      <c r="I150" s="75">
        <f>G150-21946338</f>
        <v>121785470</v>
      </c>
    </row>
    <row r="151" spans="1:9" ht="50.25" customHeight="1">
      <c r="A151" s="23"/>
      <c r="B151" s="9" t="s">
        <v>3</v>
      </c>
      <c r="C151" s="132">
        <f>D151+E151</f>
        <v>2392664479.54</v>
      </c>
      <c r="D151" s="133">
        <f>D150+D114</f>
        <v>2302803786.54</v>
      </c>
      <c r="E151" s="133">
        <f>E12+E66+E102+E114</f>
        <v>89860693</v>
      </c>
      <c r="F151" s="133">
        <f>F66+F102+F115</f>
        <v>11209355</v>
      </c>
      <c r="G151" s="29">
        <f>D150-G150</f>
        <v>1000770000</v>
      </c>
      <c r="I151" s="75"/>
    </row>
    <row r="152" spans="1:6" ht="27" customHeight="1">
      <c r="A152" s="24"/>
      <c r="B152" s="11"/>
      <c r="C152" s="11"/>
      <c r="D152" s="25"/>
      <c r="E152" s="25"/>
      <c r="F152" s="25"/>
    </row>
    <row r="153" spans="1:9" s="124" customFormat="1" ht="78" customHeight="1">
      <c r="A153" s="161" t="s">
        <v>134</v>
      </c>
      <c r="B153" s="162"/>
      <c r="C153" s="160" t="s">
        <v>135</v>
      </c>
      <c r="D153" s="160"/>
      <c r="E153" s="160"/>
      <c r="F153" s="160"/>
      <c r="G153" s="123"/>
      <c r="I153" s="123"/>
    </row>
    <row r="157" spans="7:9" ht="26.25">
      <c r="G157" s="85"/>
      <c r="H157" s="85"/>
      <c r="I157" s="85"/>
    </row>
  </sheetData>
  <sheetProtection/>
  <mergeCells count="22">
    <mergeCell ref="H9:I9"/>
    <mergeCell ref="G122:G125"/>
    <mergeCell ref="E122:E125"/>
    <mergeCell ref="F122:F125"/>
    <mergeCell ref="A7:F7"/>
    <mergeCell ref="A9:A10"/>
    <mergeCell ref="C1:F1"/>
    <mergeCell ref="C4:F4"/>
    <mergeCell ref="B9:B10"/>
    <mergeCell ref="C2:F2"/>
    <mergeCell ref="C3:F3"/>
    <mergeCell ref="C5:F5"/>
    <mergeCell ref="B8:E8"/>
    <mergeCell ref="C153:F153"/>
    <mergeCell ref="A153:B153"/>
    <mergeCell ref="D9:D10"/>
    <mergeCell ref="C122:C125"/>
    <mergeCell ref="A122:A125"/>
    <mergeCell ref="B122:B125"/>
    <mergeCell ref="E9:F9"/>
    <mergeCell ref="C9:C10"/>
    <mergeCell ref="D122:D125"/>
  </mergeCells>
  <printOptions horizontalCentered="1"/>
  <pageMargins left="1.1811023622047245" right="0.3937007874015748" top="0.7874015748031497" bottom="0.7874015748031497" header="0.3937007874015748" footer="0.3937007874015748"/>
  <pageSetup fitToHeight="100" fitToWidth="1" horizontalDpi="600" verticalDpi="600" orientation="portrait" paperSize="9" scale="40" r:id="rId1"/>
  <rowBreaks count="3" manualBreakCount="3">
    <brk id="47" max="5" man="1"/>
    <brk id="87" max="5" man="1"/>
    <brk id="12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2017-10-20T15:01:52Z</cp:lastPrinted>
  <dcterms:created xsi:type="dcterms:W3CDTF">2002-03-05T06:38:42Z</dcterms:created>
  <dcterms:modified xsi:type="dcterms:W3CDTF">2017-11-21T14:00:56Z</dcterms:modified>
  <cp:category/>
  <cp:version/>
  <cp:contentType/>
  <cp:contentStatus/>
</cp:coreProperties>
</file>