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0730" windowHeight="11640" activeTab="0"/>
  </bookViews>
  <sheets>
    <sheet name="Лист1" sheetId="1" r:id="rId1"/>
  </sheets>
  <definedNames>
    <definedName name="_xlnm.Print_Area" localSheetId="0">'Лист1'!$A$1:$P$296</definedName>
  </definedNames>
  <calcPr fullCalcOnLoad="1"/>
</workbook>
</file>

<file path=xl/sharedStrings.xml><?xml version="1.0" encoding="utf-8"?>
<sst xmlns="http://schemas.openxmlformats.org/spreadsheetml/2006/main" count="974" uniqueCount="594">
  <si>
    <t>РОЗПОДІЛ</t>
  </si>
  <si>
    <t>видатків  на 2017 рік</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</si>
  <si>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</si>
  <si>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</si>
  <si>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</si>
  <si>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</si>
  <si>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</si>
  <si>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</si>
  <si>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</si>
  <si>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</si>
  <si>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</si>
  <si>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</si>
  <si>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</si>
  <si>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</si>
  <si>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</si>
  <si>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</si>
  <si>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</si>
  <si>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</si>
  <si>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</si>
  <si>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</si>
  <si>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</si>
  <si>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</si>
  <si>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010116</t>
  </si>
  <si>
    <t>Органи місцевого самоврядування</t>
  </si>
  <si>
    <t>0117210</t>
  </si>
  <si>
    <t>Підтримка засобів масової інформації</t>
  </si>
  <si>
    <t>0117211</t>
  </si>
  <si>
    <t>0830</t>
  </si>
  <si>
    <t>120100</t>
  </si>
  <si>
    <t>Телебачення і радіомовлення</t>
  </si>
  <si>
    <t>0117212</t>
  </si>
  <si>
    <t>120201</t>
  </si>
  <si>
    <t>Періодичні видання (газети та журнали)</t>
  </si>
  <si>
    <t>0118600</t>
  </si>
  <si>
    <t>0133</t>
  </si>
  <si>
    <t>250404</t>
  </si>
  <si>
    <t>Інші видатки</t>
  </si>
  <si>
    <t>0300000</t>
  </si>
  <si>
    <t>0320000</t>
  </si>
  <si>
    <t>0320180</t>
  </si>
  <si>
    <t>0323240</t>
  </si>
  <si>
    <t>1050</t>
  </si>
  <si>
    <t>090501</t>
  </si>
  <si>
    <t>Організація та проведення громадських робіт</t>
  </si>
  <si>
    <t>0326060</t>
  </si>
  <si>
    <t>0620</t>
  </si>
  <si>
    <t>100203</t>
  </si>
  <si>
    <t>Благоустрій міст, сіл, селищ</t>
  </si>
  <si>
    <t>0328600</t>
  </si>
  <si>
    <t>0330000</t>
  </si>
  <si>
    <t>0330180</t>
  </si>
  <si>
    <t>0333240</t>
  </si>
  <si>
    <t>0336060</t>
  </si>
  <si>
    <t>0338600</t>
  </si>
  <si>
    <t>0340000</t>
  </si>
  <si>
    <t>0340180</t>
  </si>
  <si>
    <t>0343240</t>
  </si>
  <si>
    <t>0346060</t>
  </si>
  <si>
    <t>0348600</t>
  </si>
  <si>
    <t>1000000</t>
  </si>
  <si>
    <t>Департамент з гуманітарних питань  міської ради</t>
  </si>
  <si>
    <t>1010000</t>
  </si>
  <si>
    <t>1010180</t>
  </si>
  <si>
    <t>1011010</t>
  </si>
  <si>
    <t>0910</t>
  </si>
  <si>
    <t>070101</t>
  </si>
  <si>
    <t>Дошкільні заклади освіти</t>
  </si>
  <si>
    <t>1011020</t>
  </si>
  <si>
    <t>0921</t>
  </si>
  <si>
    <t>070201</t>
  </si>
  <si>
    <t>Загальноосвітні школи (в т. ч. школа-дитячий садок, інтернат при школі), спеціалізовані школи, ліцеї, гімназії, колегіуми</t>
  </si>
  <si>
    <t>1011040</t>
  </si>
  <si>
    <t>0922</t>
  </si>
  <si>
    <t>070301</t>
  </si>
  <si>
    <t>Загальноосвітні школи-інтернати, загальноосвітні санаторні школи-інтернати</t>
  </si>
  <si>
    <t>1011090</t>
  </si>
  <si>
    <t>0960</t>
  </si>
  <si>
    <t>070401</t>
  </si>
  <si>
    <t>Позашкільні заклади освіти, заходи із позашкільної роботи з дітьми</t>
  </si>
  <si>
    <t>1011170</t>
  </si>
  <si>
    <t>0990</t>
  </si>
  <si>
    <t>070802</t>
  </si>
  <si>
    <t>Методична робота, інші заходи у сфері народної освіти</t>
  </si>
  <si>
    <t>1011190</t>
  </si>
  <si>
    <t>070804</t>
  </si>
  <si>
    <t>Централізовані бухгалтерії обласних, міських, районних відділів освіти</t>
  </si>
  <si>
    <t>1011200</t>
  </si>
  <si>
    <t>070805</t>
  </si>
  <si>
    <t>Групи централізованого господарського обслуговування</t>
  </si>
  <si>
    <t>1011230</t>
  </si>
  <si>
    <t>070808</t>
  </si>
  <si>
    <t>Допомога дітям-сиротам та дітям, позбавленим батьківського піклування, яким виповнюється 18 років</t>
  </si>
  <si>
    <t>1013140</t>
  </si>
  <si>
    <t>1040</t>
  </si>
  <si>
    <t>091103</t>
  </si>
  <si>
    <t>Соціальні програми і заходи державних органів у справах молоді</t>
  </si>
  <si>
    <t>1013160</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</si>
  <si>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</si>
  <si>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</si>
  <si>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</si>
  <si>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091106</t>
  </si>
  <si>
    <t>1014020</t>
  </si>
  <si>
    <t>0821</t>
  </si>
  <si>
    <t>110102</t>
  </si>
  <si>
    <t>Театри</t>
  </si>
  <si>
    <t>1014030</t>
  </si>
  <si>
    <t>0822</t>
  </si>
  <si>
    <t>110103</t>
  </si>
  <si>
    <t>Філармонії, музичні колективи і ансамблі та інші мистецькі заклади та заходи</t>
  </si>
  <si>
    <t>1014060</t>
  </si>
  <si>
    <t>0824</t>
  </si>
  <si>
    <t>110201</t>
  </si>
  <si>
    <t>Бібліотеки</t>
  </si>
  <si>
    <t>1014070</t>
  </si>
  <si>
    <t>110202</t>
  </si>
  <si>
    <t>Музеї і виставки</t>
  </si>
  <si>
    <t>1014100</t>
  </si>
  <si>
    <t>110205</t>
  </si>
  <si>
    <t>Школи естетичного виховання дітей</t>
  </si>
  <si>
    <t>1015010</t>
  </si>
  <si>
    <t>Проведення спортивної роботи в регіоні</t>
  </si>
  <si>
    <t>1015011</t>
  </si>
  <si>
    <t>0810</t>
  </si>
  <si>
    <t>130102</t>
  </si>
  <si>
    <t>Проведення навчально-тренувальних зборів і змагань</t>
  </si>
  <si>
    <t>1015012</t>
  </si>
  <si>
    <t>130106</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</si>
  <si>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</si>
  <si>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</si>
  <si>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</si>
  <si>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</si>
  <si>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130107</t>
  </si>
  <si>
    <t>Утримання та навчально-тренувальна робота дитячо-юнацьких спортивних шкіл</t>
  </si>
  <si>
    <t>1015023</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</si>
  <si>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</si>
  <si>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</si>
  <si>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</si>
  <si>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130110</t>
  </si>
  <si>
    <t>Фінансова підтримка спортивних споруд</t>
  </si>
  <si>
    <t>1015030</t>
  </si>
  <si>
    <t>Фінансова підтримка фізкультурно-спортивного руху</t>
  </si>
  <si>
    <t>1015033</t>
  </si>
  <si>
    <t>130204</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</si>
  <si>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</si>
  <si>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</si>
  <si>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</si>
  <si>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</si>
  <si>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130104</t>
  </si>
  <si>
    <t>Видатки на утримання центрів з інвалідного спорту і реабілітаційних шкіл</t>
  </si>
  <si>
    <t>1015042</t>
  </si>
  <si>
    <t>130105</t>
  </si>
  <si>
    <t>Проведення навчально-тренувальних зборів і змагань та заходів з інвалідного спорту</t>
  </si>
  <si>
    <t>1015060</t>
  </si>
  <si>
    <t>130115</t>
  </si>
  <si>
    <t>Центри `Спорт для всіх` та заходи з фізичної культури</t>
  </si>
  <si>
    <t>1015100</t>
  </si>
  <si>
    <t>130112</t>
  </si>
  <si>
    <t>1016330</t>
  </si>
  <si>
    <t>150110</t>
  </si>
  <si>
    <t>Проведення невідкладних відновлювальних робіт, будівництво та реконструкція загальноосвітніх навчальних закладів</t>
  </si>
  <si>
    <t>1017470</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</si>
  <si>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</si>
  <si>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</si>
  <si>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</si>
  <si>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1019110</t>
  </si>
  <si>
    <t>0511</t>
  </si>
  <si>
    <t>240601</t>
  </si>
  <si>
    <t>Охорона та раціональне використання природних ресурсів</t>
  </si>
  <si>
    <t>1400000</t>
  </si>
  <si>
    <t>1410000</t>
  </si>
  <si>
    <t>1410180</t>
  </si>
  <si>
    <t>1412010</t>
  </si>
  <si>
    <t>0731</t>
  </si>
  <si>
    <t>080101</t>
  </si>
  <si>
    <t>Лікарні</t>
  </si>
  <si>
    <t>1412030</t>
  </si>
  <si>
    <t>0732</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</si>
  <si>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</si>
  <si>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</si>
  <si>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1412120</t>
  </si>
  <si>
    <t>0721</t>
  </si>
  <si>
    <t>080300</t>
  </si>
  <si>
    <t>Поліклініки і амбулаторії (крім спеціалізованих поліклінік та загальних і спеціалізованих стоматологічних поліклінік)</t>
  </si>
  <si>
    <t>1412140</t>
  </si>
  <si>
    <t>0722</t>
  </si>
  <si>
    <t>080500</t>
  </si>
  <si>
    <t>Загальні і спеціалізовані стоматологічні поліклініки</t>
  </si>
  <si>
    <t>1412180</t>
  </si>
  <si>
    <t>0726</t>
  </si>
  <si>
    <t>080800</t>
  </si>
  <si>
    <t>Центри первинної медичної (медико-санітарної) допомоги</t>
  </si>
  <si>
    <t>1412200</t>
  </si>
  <si>
    <t>0763</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</si>
  <si>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</si>
  <si>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</si>
  <si>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</si>
  <si>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081002</t>
  </si>
  <si>
    <t>Інші заходи по охороні здоров`я</t>
  </si>
  <si>
    <t>1413030</t>
  </si>
  <si>
    <t>1413031</t>
  </si>
  <si>
    <t>1030</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</si>
  <si>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</si>
  <si>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</si>
  <si>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1413035</t>
  </si>
  <si>
    <t>1070</t>
  </si>
  <si>
    <t>170102</t>
  </si>
  <si>
    <t>Компенсаційні виплати на пільговий проїзд автомобільним транспортом окремим категоріям громадян</t>
  </si>
  <si>
    <t>1413037</t>
  </si>
  <si>
    <t>170302</t>
  </si>
  <si>
    <t>Компенсаційні виплати за пільговий проїзд окремих категорій громадян на залізничному транспорті</t>
  </si>
  <si>
    <t>1413038</t>
  </si>
  <si>
    <t>170602</t>
  </si>
  <si>
    <t>Компенсаційні виплати на пільговий проїзд електротранспортом окремим категоріям громадян</t>
  </si>
  <si>
    <t>1413130</t>
  </si>
  <si>
    <t>1413131</t>
  </si>
  <si>
    <t>091101</t>
  </si>
  <si>
    <t>Утримання центрів соціальних служб для сім`ї, дітей та молоді</t>
  </si>
  <si>
    <t>1413132</t>
  </si>
  <si>
    <t>091102</t>
  </si>
  <si>
    <t>Програми і заходи центрів соціальних служб для сім`ї, дітей та молоді</t>
  </si>
  <si>
    <t>1413134</t>
  </si>
  <si>
    <t>091107</t>
  </si>
  <si>
    <t>Соціальні програми і заходи державних органів у справах сім`ї</t>
  </si>
  <si>
    <t>1413160</t>
  </si>
  <si>
    <t>1413200</t>
  </si>
  <si>
    <t>091209</t>
  </si>
  <si>
    <t>Фінансова підтримка громадських організацій інвалідів і ветеранів</t>
  </si>
  <si>
    <t>1413300</t>
  </si>
  <si>
    <t>1090</t>
  </si>
  <si>
    <t>091214</t>
  </si>
  <si>
    <t>Інші установи та заклади</t>
  </si>
  <si>
    <t>1413400</t>
  </si>
  <si>
    <t>090412</t>
  </si>
  <si>
    <t>Інші видатки на соціальний захист населення</t>
  </si>
  <si>
    <t>1416310</t>
  </si>
  <si>
    <t>150101</t>
  </si>
  <si>
    <t>Капітальні вкладення</t>
  </si>
  <si>
    <t>1418600</t>
  </si>
  <si>
    <t>1500000</t>
  </si>
  <si>
    <t>Орган з питань праці та соціального захисту населення</t>
  </si>
  <si>
    <t>1520000</t>
  </si>
  <si>
    <t>1520180</t>
  </si>
  <si>
    <t>1521060</t>
  </si>
  <si>
    <t>070303</t>
  </si>
  <si>
    <t>Дитячі будинки (в т. ч. сімейного типу, прийомні сім`ї)</t>
  </si>
  <si>
    <t>1523010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</si>
  <si>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</si>
  <si>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1523011</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</si>
  <si>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</si>
  <si>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</si>
  <si>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1523012</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</si>
  <si>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</si>
  <si>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</si>
  <si>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1523013</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</si>
  <si>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</si>
  <si>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</si>
  <si>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1523014</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</si>
  <si>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</si>
  <si>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</si>
  <si>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1523015</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</si>
  <si>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</si>
  <si>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</si>
  <si>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1523016</t>
  </si>
  <si>
    <t>1060</t>
  </si>
  <si>
    <t>090405</t>
  </si>
  <si>
    <t>Субсидії населенню для відшкодування витрат на оплату житлово-комунальних послуг</t>
  </si>
  <si>
    <t>1523020</t>
  </si>
  <si>
    <t>Надання пільг та субсидій населенню на придбання твердого та рідкого пічного побутового палива і скрапленого газу</t>
  </si>
  <si>
    <t>1523021</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</si>
  <si>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</si>
  <si>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</si>
  <si>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1523025</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</si>
  <si>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</si>
  <si>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</si>
  <si>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1523026</t>
  </si>
  <si>
    <t>090406</t>
  </si>
  <si>
    <t>Субсидії населенню для відшкодування витрат на придбання твердого та рідкого пічного побутового палива і скрапленого газу</t>
  </si>
  <si>
    <t>1523040</t>
  </si>
  <si>
    <t>Надання допомоги сім`ям з дітьми, малозабезпеченим сім`ям, інвалідам з дитинства, дітям-інвалідам та тимчасової допомоги дітям</t>
  </si>
  <si>
    <t>1523041</t>
  </si>
  <si>
    <t>090302</t>
  </si>
  <si>
    <t>Допомога у зв`язку з вагітністю і пологами</t>
  </si>
  <si>
    <t>1523042</t>
  </si>
  <si>
    <t>090303</t>
  </si>
  <si>
    <t>Допомога до досягнення дитиною трирічного віку</t>
  </si>
  <si>
    <t>1523043</t>
  </si>
  <si>
    <t>090304</t>
  </si>
  <si>
    <t>Допомога при народженні дитини</t>
  </si>
  <si>
    <t>1523044</t>
  </si>
  <si>
    <t>090305</t>
  </si>
  <si>
    <t>Допомога на дітей, над якими встановлено опіку чи піклування</t>
  </si>
  <si>
    <t>1523045</t>
  </si>
  <si>
    <t>090306</t>
  </si>
  <si>
    <t>Допомога на дітей одиноким матерям</t>
  </si>
  <si>
    <t>1523046</t>
  </si>
  <si>
    <t>090307</t>
  </si>
  <si>
    <t>Тимчасова державна допомога дітям</t>
  </si>
  <si>
    <t>1523047</t>
  </si>
  <si>
    <t>090308</t>
  </si>
  <si>
    <t>Допомога при усиновленні дитини</t>
  </si>
  <si>
    <t>1523048</t>
  </si>
  <si>
    <t>090401</t>
  </si>
  <si>
    <t>Державна соціальна допомога малозабезпеченим сім`ям</t>
  </si>
  <si>
    <t>1523049</t>
  </si>
  <si>
    <t>1010</t>
  </si>
  <si>
    <t>091300</t>
  </si>
  <si>
    <t>Державна соціальна допомога інвалідам з дитинства та дітям-інвалідам</t>
  </si>
  <si>
    <t>1523080</t>
  </si>
  <si>
    <t>090413</t>
  </si>
  <si>
    <t>Допомога на догляд за інвалідом I чи II групи внаслідок психічного розладу</t>
  </si>
  <si>
    <t>1523100</t>
  </si>
  <si>
    <t>Надання соціальних та реабілітаційних послуг громадянам похилого віку, інвалідам, дітям-інвалідам в установах соціального обслуговування</t>
  </si>
  <si>
    <t>1523104</t>
  </si>
  <si>
    <t>1020</t>
  </si>
  <si>
    <t>091204</t>
  </si>
  <si>
    <t>Територіальні центри соціального обслуговування (надання соціальних послуг)</t>
  </si>
  <si>
    <t>1523180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</si>
  <si>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</si>
  <si>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1523181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</si>
  <si>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</si>
  <si>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</si>
  <si>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1523190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</si>
  <si>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</si>
  <si>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</si>
  <si>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1523200</t>
  </si>
  <si>
    <t>Соціальний захист ветеранів війни та праці</t>
  </si>
  <si>
    <t>1523202</t>
  </si>
  <si>
    <t>1523400</t>
  </si>
  <si>
    <t>1526310</t>
  </si>
  <si>
    <t>1530000</t>
  </si>
  <si>
    <t>1530180</t>
  </si>
  <si>
    <t>1531060</t>
  </si>
  <si>
    <t>1533010</t>
  </si>
  <si>
    <t>1533011</t>
  </si>
  <si>
    <t>1533012</t>
  </si>
  <si>
    <t>1533013</t>
  </si>
  <si>
    <t>1533015</t>
  </si>
  <si>
    <t>1533016</t>
  </si>
  <si>
    <t>1533020</t>
  </si>
  <si>
    <t>1533026</t>
  </si>
  <si>
    <t>1533040</t>
  </si>
  <si>
    <t>1533041</t>
  </si>
  <si>
    <t>1533042</t>
  </si>
  <si>
    <t>1533043</t>
  </si>
  <si>
    <t>1533044</t>
  </si>
  <si>
    <t>1533045</t>
  </si>
  <si>
    <t>1533046</t>
  </si>
  <si>
    <t>1533047</t>
  </si>
  <si>
    <t>1533048</t>
  </si>
  <si>
    <t>1533049</t>
  </si>
  <si>
    <t>1533080</t>
  </si>
  <si>
    <t>1533100</t>
  </si>
  <si>
    <t>1533104</t>
  </si>
  <si>
    <t>1533180</t>
  </si>
  <si>
    <t>1533181</t>
  </si>
  <si>
    <t>1533190</t>
  </si>
  <si>
    <t>1533200</t>
  </si>
  <si>
    <t>1533202</t>
  </si>
  <si>
    <t>1533400</t>
  </si>
  <si>
    <t>1540000</t>
  </si>
  <si>
    <t>1540180</t>
  </si>
  <si>
    <t>1541060</t>
  </si>
  <si>
    <t>1543010</t>
  </si>
  <si>
    <t>1543011</t>
  </si>
  <si>
    <t>1543012</t>
  </si>
  <si>
    <t>1543013</t>
  </si>
  <si>
    <t>1543015</t>
  </si>
  <si>
    <t>1543016</t>
  </si>
  <si>
    <t>1543020</t>
  </si>
  <si>
    <t>1543021</t>
  </si>
  <si>
    <t>1543025</t>
  </si>
  <si>
    <t>1543026</t>
  </si>
  <si>
    <t>1543040</t>
  </si>
  <si>
    <t>1543041</t>
  </si>
  <si>
    <t>1543042</t>
  </si>
  <si>
    <t>1543043</t>
  </si>
  <si>
    <t>1543044</t>
  </si>
  <si>
    <t>1543045</t>
  </si>
  <si>
    <t>1543046</t>
  </si>
  <si>
    <t>1543047</t>
  </si>
  <si>
    <t>1543048</t>
  </si>
  <si>
    <t>1543049</t>
  </si>
  <si>
    <t>1543080</t>
  </si>
  <si>
    <t>1543100</t>
  </si>
  <si>
    <t>1543104</t>
  </si>
  <si>
    <t>1543180</t>
  </si>
  <si>
    <t>1543181</t>
  </si>
  <si>
    <t>1543190</t>
  </si>
  <si>
    <t>1543200</t>
  </si>
  <si>
    <t>1543202</t>
  </si>
  <si>
    <t>1543400</t>
  </si>
  <si>
    <t>2000000</t>
  </si>
  <si>
    <t>Орган у справах дітей</t>
  </si>
  <si>
    <t>2010000</t>
  </si>
  <si>
    <t>2010180</t>
  </si>
  <si>
    <t>2013110</t>
  </si>
  <si>
    <t>Заклади і заходи з питань дітей та їх соціального захисту</t>
  </si>
  <si>
    <t>2013111</t>
  </si>
  <si>
    <t>090700</t>
  </si>
  <si>
    <t>Утримання закладів, що надають соціальні послуги дітям, які опинились в складних життєвих обставинах</t>
  </si>
  <si>
    <t>2013112</t>
  </si>
  <si>
    <t>090802</t>
  </si>
  <si>
    <t>Інші програми соціального захисту дітей</t>
  </si>
  <si>
    <t>2013500</t>
  </si>
  <si>
    <t>2020000</t>
  </si>
  <si>
    <t>Служба у справах дітей  адміністрації Південного району</t>
  </si>
  <si>
    <t>2020180</t>
  </si>
  <si>
    <t>2023110</t>
  </si>
  <si>
    <t>2023112</t>
  </si>
  <si>
    <t>2030000</t>
  </si>
  <si>
    <t>Служба у справах дітей адміністрації Дніпровського району</t>
  </si>
  <si>
    <t>2030180</t>
  </si>
  <si>
    <t>2033110</t>
  </si>
  <si>
    <t>2033112</t>
  </si>
  <si>
    <t>2040000</t>
  </si>
  <si>
    <t>Служба у справах дітей адміністрації Заводського району</t>
  </si>
  <si>
    <t>2040180</t>
  </si>
  <si>
    <t>2043110</t>
  </si>
  <si>
    <t>2043112</t>
  </si>
  <si>
    <t>2900000</t>
  </si>
  <si>
    <t>Архівна установа</t>
  </si>
  <si>
    <t>2910000</t>
  </si>
  <si>
    <t>Архівне управління міської ради</t>
  </si>
  <si>
    <t>2910180</t>
  </si>
  <si>
    <t>3100000</t>
  </si>
  <si>
    <t>Орган з питань реклами</t>
  </si>
  <si>
    <t>3110000</t>
  </si>
  <si>
    <t>Відділ реклами міської ради</t>
  </si>
  <si>
    <t>3110180</t>
  </si>
  <si>
    <t>3118600</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</si>
  <si>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</si>
  <si>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</si>
  <si>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</si>
  <si>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</si>
  <si>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3210180</t>
  </si>
  <si>
    <t>3217450</t>
  </si>
  <si>
    <t>0411</t>
  </si>
  <si>
    <t>180404</t>
  </si>
  <si>
    <t>Підтримка малого і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</si>
  <si>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</si>
  <si>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</si>
  <si>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</si>
  <si>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</si>
  <si>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</si>
  <si>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</si>
  <si>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</si>
  <si>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160101</t>
  </si>
  <si>
    <t>Землеустрій</t>
  </si>
  <si>
    <t>4518600</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</si>
  <si>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</si>
  <si>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</si>
  <si>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</si>
  <si>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</si>
  <si>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</si>
  <si>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</si>
  <si>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</si>
  <si>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</si>
  <si>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100101</t>
  </si>
  <si>
    <t>Житлово-експлуатаційне господарство</t>
  </si>
  <si>
    <t>4716020</t>
  </si>
  <si>
    <t>Капітальний ремонт об`єктів житлового господарства</t>
  </si>
  <si>
    <t>4716021</t>
  </si>
  <si>
    <t>100102</t>
  </si>
  <si>
    <t>Капітальний ремонт житлового фонду місцевих органів влади</t>
  </si>
  <si>
    <t>4716050</t>
  </si>
  <si>
    <t>Фінансова підтримка об`єктів комунального господарства</t>
  </si>
  <si>
    <t>4716051</t>
  </si>
  <si>
    <t>100201</t>
  </si>
  <si>
    <t>Теплові мережі</t>
  </si>
  <si>
    <t>4716060</t>
  </si>
  <si>
    <t>4716130</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</si>
  <si>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</si>
  <si>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</si>
  <si>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4716310</t>
  </si>
  <si>
    <t>4716350</t>
  </si>
  <si>
    <t>150112</t>
  </si>
  <si>
    <t>Проведення невідкладних відновлювальних робіт, будівництво та реконструкція позашкільних навчальних закладів</t>
  </si>
  <si>
    <t>4716650</t>
  </si>
  <si>
    <t>0456</t>
  </si>
  <si>
    <t>170703</t>
  </si>
  <si>
    <t>Видатки на проведення робіт, пов`язаних із будівництвом, реконструкцією, ремонтом та утриманням автомобільних доріг</t>
  </si>
  <si>
    <t>4717470</t>
  </si>
  <si>
    <t>4718600</t>
  </si>
  <si>
    <t>4718800</t>
  </si>
  <si>
    <t>0180</t>
  </si>
  <si>
    <t>250380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</si>
  <si>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</si>
  <si>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</si>
  <si>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</si>
  <si>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</si>
  <si>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</si>
  <si>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</si>
  <si>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</si>
  <si>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</si>
  <si>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150202</t>
  </si>
  <si>
    <t>Розробка схем та проектних рішень масового застосування</t>
  </si>
  <si>
    <t>4817470</t>
  </si>
  <si>
    <t>4818800</t>
  </si>
  <si>
    <t>4850000</t>
  </si>
  <si>
    <t>Управління державного архітектурно-будівельного контролю міської ради</t>
  </si>
  <si>
    <t>4850180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</si>
  <si>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</si>
  <si>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</si>
  <si>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</si>
  <si>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</si>
  <si>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6010180</t>
  </si>
  <si>
    <t>6017470</t>
  </si>
  <si>
    <t>6019110</t>
  </si>
  <si>
    <t>6019120</t>
  </si>
  <si>
    <t>0512</t>
  </si>
  <si>
    <t>240602</t>
  </si>
  <si>
    <t>Утилізація відходів</t>
  </si>
  <si>
    <t>6019130</t>
  </si>
  <si>
    <t>0513</t>
  </si>
  <si>
    <t>240603</t>
  </si>
  <si>
    <t>Ліквідація іншого забруднення навколишнього природного середовища</t>
  </si>
  <si>
    <t>6019140</t>
  </si>
  <si>
    <t>0540</t>
  </si>
  <si>
    <t>240604</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</si>
  <si>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</si>
  <si>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</si>
  <si>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</si>
  <si>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</si>
  <si>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</si>
  <si>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</si>
  <si>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</si>
  <si>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</si>
  <si>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170603</t>
  </si>
  <si>
    <t>Інші заходи у сфері електротранспорту</t>
  </si>
  <si>
    <t>6516700</t>
  </si>
  <si>
    <t>0460</t>
  </si>
  <si>
    <t>171000</t>
  </si>
  <si>
    <t>Діяльність і послуги, не віднесені до інших категорій</t>
  </si>
  <si>
    <t>6516800</t>
  </si>
  <si>
    <t>0451</t>
  </si>
  <si>
    <t>170103</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</si>
  <si>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</si>
  <si>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</si>
  <si>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</si>
  <si>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</si>
  <si>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</si>
  <si>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</si>
  <si>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6710180</t>
  </si>
  <si>
    <t>6717810</t>
  </si>
  <si>
    <t>0320</t>
  </si>
  <si>
    <t>210105</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</si>
  <si>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</si>
  <si>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</si>
  <si>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</si>
  <si>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</si>
  <si>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</si>
  <si>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</si>
  <si>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</si>
  <si>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</si>
  <si>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180107</t>
  </si>
  <si>
    <t>Фінансування енергозберігаючих заходів</t>
  </si>
  <si>
    <t>7500000</t>
  </si>
  <si>
    <t>Фінансовий орган</t>
  </si>
  <si>
    <t>7510000</t>
  </si>
  <si>
    <t>Департамент фінансів міської ради</t>
  </si>
  <si>
    <t>7510180</t>
  </si>
  <si>
    <t>7600000</t>
  </si>
  <si>
    <t>7610000</t>
  </si>
  <si>
    <t>7618010</t>
  </si>
  <si>
    <t>250102</t>
  </si>
  <si>
    <t>Резервний фонд</t>
  </si>
  <si>
    <t>7618600</t>
  </si>
  <si>
    <t xml:space="preserve"> </t>
  </si>
  <si>
    <t>СЕКРЕТАР МІСЬКОЇ РАДИ</t>
  </si>
  <si>
    <t>О.Ю.ЗАЛЕВСЬКИЙ</t>
  </si>
  <si>
    <t>до рішення міської ради</t>
  </si>
  <si>
    <t>"Про  міський бюджет на 2017 рік"</t>
  </si>
  <si>
    <t>Додаток 3</t>
  </si>
  <si>
    <t>від ____________№_______</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</si>
  <si>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</si>
  <si>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</si>
  <si>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</si>
  <si>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Орган* з питань освіти і науки, молоді та спорту</t>
  </si>
  <si>
    <t>Орган* з питань охорони здоров'я</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</si>
  <si>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</si>
  <si>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</si>
  <si>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</si>
  <si>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</si>
  <si>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</si>
  <si>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</si>
  <si>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</si>
  <si>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r>
      <t xml:space="preserve">Фінансовий орган                                         </t>
    </r>
    <r>
      <rPr>
        <sz val="11"/>
        <rFont val="Times New Roman"/>
        <family val="1"/>
      </rPr>
      <t>(в частині міжбюджетних трансфертів, резервного фонду)</t>
    </r>
  </si>
  <si>
    <t>в тому числі за рахунок медичної субвенції з державного бюджету місцевим бюджетам</t>
  </si>
  <si>
    <t>в тому числі за рахунок освітньої субвенції з державного бюджету місцевим бюджетам</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</si>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</sst>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s>
  <fonts count="24">
    <font>
      <sz val="10"/>
      <name val="Arial Cyr"/>
      <family val="0"/>
    </font>
    <font>
      <sz val="8"/>
      <name val="Arial Cyr"/>
      <family val="0"/>
    </font>
    <font>
      <sz val="11"/>
      <name val="Times New Roman"/>
      <family val="1"/>
    </font>
    <font>
      <sz val="11"/>
      <color indexed="10"/>
      <name val="Times New Roman"/>
      <family val="1"/>
    </font>
    <font>
      <i/>
      <sz val="11"/>
      <color indexed="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75">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vertical="center"/>
    </xf>
    <xf numFmtId="0" fontId="4" fillId="0" borderId="0" xfId="0" applyFont="1" applyFill="1" applyAlignment="1">
      <alignment horizontal="right"/>
    </xf>
    <xf numFmtId="180"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4" borderId="10" xfId="0" applyFont="1" applyFill="1" applyBorder="1" applyAlignment="1" quotePrefix="1">
      <alignment horizontal="center" vertical="center" wrapText="1"/>
    </xf>
    <xf numFmtId="0" fontId="5" fillId="4" borderId="10" xfId="0" applyFont="1" applyFill="1" applyBorder="1" applyAlignment="1">
      <alignment horizontal="center" vertical="center" wrapText="1"/>
    </xf>
    <xf numFmtId="2" fontId="5" fillId="4" borderId="10" xfId="0" applyNumberFormat="1" applyFont="1" applyFill="1" applyBorder="1" applyAlignment="1">
      <alignment horizontal="center" vertical="center" wrapText="1"/>
    </xf>
    <xf numFmtId="2" fontId="5" fillId="4" borderId="10" xfId="0" applyNumberFormat="1" applyFont="1" applyFill="1" applyBorder="1" applyAlignment="1" quotePrefix="1">
      <alignment vertical="center" wrapText="1"/>
    </xf>
    <xf numFmtId="3" fontId="5" fillId="4" borderId="10" xfId="0" applyNumberFormat="1" applyFont="1" applyFill="1" applyBorder="1" applyAlignment="1">
      <alignment vertical="center" wrapText="1"/>
    </xf>
    <xf numFmtId="3" fontId="2" fillId="0" borderId="0" xfId="0" applyNumberFormat="1" applyFont="1" applyAlignment="1">
      <alignment vertical="center"/>
    </xf>
    <xf numFmtId="0" fontId="5" fillId="24" borderId="10" xfId="0" applyFont="1" applyFill="1" applyBorder="1" applyAlignment="1" quotePrefix="1">
      <alignment horizontal="center" vertical="center" wrapText="1"/>
    </xf>
    <xf numFmtId="2" fontId="5" fillId="24" borderId="10" xfId="0" applyNumberFormat="1" applyFont="1" applyFill="1" applyBorder="1" applyAlignment="1">
      <alignment horizontal="center" vertical="center" wrapText="1"/>
    </xf>
    <xf numFmtId="3" fontId="5" fillId="24" borderId="10" xfId="0" applyNumberFormat="1" applyFont="1" applyFill="1" applyBorder="1" applyAlignment="1">
      <alignment vertical="center" wrapText="1"/>
    </xf>
    <xf numFmtId="0" fontId="5" fillId="0" borderId="10" xfId="0" applyFont="1" applyBorder="1" applyAlignment="1" quotePrefix="1">
      <alignment horizontal="center" vertical="center" wrapText="1"/>
    </xf>
    <xf numFmtId="2" fontId="5" fillId="0" borderId="10" xfId="0" applyNumberFormat="1" applyFont="1" applyBorder="1" applyAlignment="1" quotePrefix="1">
      <alignment horizontal="center" vertical="center" wrapText="1"/>
    </xf>
    <xf numFmtId="2" fontId="5" fillId="0" borderId="10" xfId="0" applyNumberFormat="1" applyFont="1" applyBorder="1" applyAlignment="1">
      <alignment vertical="center" wrapText="1"/>
    </xf>
    <xf numFmtId="3" fontId="5" fillId="0" borderId="10" xfId="0" applyNumberFormat="1" applyFont="1" applyBorder="1" applyAlignment="1">
      <alignment vertical="center" wrapText="1"/>
    </xf>
    <xf numFmtId="0" fontId="5" fillId="22" borderId="10" xfId="0" applyFont="1" applyFill="1" applyBorder="1" applyAlignment="1" quotePrefix="1">
      <alignment horizontal="center" vertical="center" wrapText="1"/>
    </xf>
    <xf numFmtId="0" fontId="5" fillId="22" borderId="10" xfId="0" applyFont="1" applyFill="1" applyBorder="1" applyAlignment="1">
      <alignment horizontal="center" vertical="center" wrapText="1"/>
    </xf>
    <xf numFmtId="2" fontId="5" fillId="22" borderId="10" xfId="0" applyNumberFormat="1" applyFont="1" applyFill="1" applyBorder="1" applyAlignment="1">
      <alignment horizontal="center" vertical="center" wrapText="1"/>
    </xf>
    <xf numFmtId="2" fontId="5" fillId="22" borderId="10" xfId="0" applyNumberFormat="1" applyFont="1" applyFill="1" applyBorder="1" applyAlignment="1" quotePrefix="1">
      <alignment vertical="center" wrapText="1"/>
    </xf>
    <xf numFmtId="3" fontId="5" fillId="22"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3" fontId="2" fillId="0" borderId="10" xfId="0" applyNumberFormat="1" applyFont="1" applyBorder="1" applyAlignment="1">
      <alignment vertical="center" wrapText="1"/>
    </xf>
    <xf numFmtId="3" fontId="2" fillId="24" borderId="10" xfId="0" applyNumberFormat="1" applyFont="1" applyFill="1" applyBorder="1" applyAlignment="1">
      <alignment vertical="center" wrapText="1"/>
    </xf>
    <xf numFmtId="2" fontId="5" fillId="24" borderId="10" xfId="0" applyNumberFormat="1" applyFont="1" applyFill="1" applyBorder="1" applyAlignment="1" quotePrefix="1">
      <alignment vertical="center" wrapText="1"/>
    </xf>
    <xf numFmtId="2" fontId="5" fillId="4" borderId="10" xfId="0" applyNumberFormat="1" applyFont="1" applyFill="1" applyBorder="1" applyAlignment="1">
      <alignment vertical="center" wrapText="1"/>
    </xf>
    <xf numFmtId="2" fontId="5" fillId="0" borderId="10" xfId="0" applyNumberFormat="1" applyFont="1" applyBorder="1" applyAlignment="1">
      <alignment horizontal="center" vertical="center" wrapText="1"/>
    </xf>
    <xf numFmtId="2" fontId="5" fillId="0" borderId="10" xfId="0" applyNumberFormat="1" applyFont="1" applyBorder="1" applyAlignment="1" quotePrefix="1">
      <alignment vertical="center" wrapText="1"/>
    </xf>
    <xf numFmtId="2" fontId="5" fillId="22" borderId="10" xfId="0" applyNumberFormat="1" applyFont="1" applyFill="1" applyBorder="1" applyAlignment="1">
      <alignment vertical="center" wrapText="1"/>
    </xf>
    <xf numFmtId="2" fontId="5" fillId="24" borderId="10" xfId="0" applyNumberFormat="1" applyFont="1" applyFill="1" applyBorder="1" applyAlignment="1">
      <alignment vertical="center" wrapText="1"/>
    </xf>
    <xf numFmtId="1" fontId="2" fillId="0" borderId="10" xfId="0" applyNumberFormat="1" applyFont="1" applyBorder="1" applyAlignment="1">
      <alignment horizontal="center" vertical="center" wrapText="1"/>
    </xf>
    <xf numFmtId="3" fontId="5" fillId="0" borderId="0" xfId="0" applyNumberFormat="1" applyFont="1" applyAlignment="1">
      <alignment vertical="center"/>
    </xf>
    <xf numFmtId="0" fontId="5" fillId="0" borderId="0" xfId="0" applyFont="1" applyAlignment="1">
      <alignment horizontal="left" vertical="center"/>
    </xf>
    <xf numFmtId="3" fontId="5" fillId="0" borderId="0" xfId="0" applyNumberFormat="1" applyFont="1" applyAlignment="1">
      <alignment horizontal="left" vertical="center"/>
    </xf>
    <xf numFmtId="0" fontId="5" fillId="0" borderId="0" xfId="0" applyFont="1" applyAlignment="1">
      <alignment horizontal="right" vertical="center" wrapText="1"/>
    </xf>
    <xf numFmtId="4" fontId="5" fillId="0" borderId="1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3" fontId="5" fillId="0" borderId="0" xfId="0" applyNumberFormat="1" applyFont="1" applyBorder="1" applyAlignment="1">
      <alignmen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5" fillId="0" borderId="10" xfId="0" applyNumberFormat="1" applyFont="1" applyBorder="1" applyAlignment="1">
      <alignment horizontal="right"/>
    </xf>
    <xf numFmtId="4" fontId="2" fillId="0" borderId="10" xfId="0" applyNumberFormat="1" applyFont="1" applyBorder="1" applyAlignment="1">
      <alignment horizontal="right"/>
    </xf>
    <xf numFmtId="4" fontId="5"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4" fontId="5" fillId="0" borderId="0" xfId="0" applyNumberFormat="1" applyFont="1" applyBorder="1" applyAlignment="1">
      <alignment horizontal="right"/>
    </xf>
    <xf numFmtId="4" fontId="2" fillId="0" borderId="0" xfId="0" applyNumberFormat="1" applyFont="1" applyBorder="1" applyAlignment="1">
      <alignment horizontal="right"/>
    </xf>
    <xf numFmtId="4" fontId="3" fillId="0" borderId="10" xfId="0" applyNumberFormat="1" applyFont="1" applyBorder="1" applyAlignment="1">
      <alignment/>
    </xf>
    <xf numFmtId="4" fontId="2" fillId="0" borderId="10" xfId="0" applyNumberFormat="1" applyFont="1" applyBorder="1" applyAlignment="1">
      <alignment/>
    </xf>
    <xf numFmtId="0" fontId="2"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2" fillId="24" borderId="10" xfId="0" applyFont="1" applyFill="1" applyBorder="1" applyAlignment="1">
      <alignment horizontal="center" vertical="center" wrapText="1"/>
    </xf>
    <xf numFmtId="0" fontId="2" fillId="0" borderId="10" xfId="0" applyFont="1" applyBorder="1" applyAlignment="1">
      <alignment vertical="center" wrapText="1"/>
    </xf>
    <xf numFmtId="2" fontId="23" fillId="22" borderId="10" xfId="0" applyNumberFormat="1" applyFont="1" applyFill="1" applyBorder="1" applyAlignment="1" quotePrefix="1">
      <alignment horizontal="left" vertical="center" wrapText="1"/>
    </xf>
    <xf numFmtId="2" fontId="23" fillId="0" borderId="10" xfId="0" applyNumberFormat="1"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57"/>
  <sheetViews>
    <sheetView tabSelected="1" view="pageBreakPreview" zoomScale="75" zoomScaleSheetLayoutView="75" zoomScalePageLayoutView="0" workbookViewId="0" topLeftCell="A1">
      <pane xSplit="4" ySplit="12" topLeftCell="E20" activePane="bottomRight" state="frozen"/>
      <selection pane="topLeft" activeCell="A1" sqref="A1"/>
      <selection pane="topRight" activeCell="E1" sqref="E1"/>
      <selection pane="bottomLeft" activeCell="A13" sqref="A13"/>
      <selection pane="bottomRight" activeCell="D22" sqref="D22"/>
    </sheetView>
  </sheetViews>
  <sheetFormatPr defaultColWidth="9.00390625" defaultRowHeight="12.75"/>
  <cols>
    <col min="1" max="3" width="12.00390625" style="11" customWidth="1"/>
    <col min="4" max="4" width="40.75390625" style="11" customWidth="1"/>
    <col min="5" max="5" width="19.375" style="12" customWidth="1"/>
    <col min="6" max="6" width="17.25390625" style="11" customWidth="1"/>
    <col min="7" max="7" width="16.75390625" style="11" customWidth="1"/>
    <col min="8" max="8" width="15.125" style="11" customWidth="1"/>
    <col min="9" max="9" width="14.75390625" style="11" customWidth="1"/>
    <col min="10" max="10" width="16.75390625" style="12" customWidth="1"/>
    <col min="11" max="11" width="14.375" style="11" customWidth="1"/>
    <col min="12" max="12" width="13.375" style="11" customWidth="1"/>
    <col min="13" max="13" width="14.00390625" style="11" customWidth="1"/>
    <col min="14" max="14" width="16.125" style="11" customWidth="1"/>
    <col min="15" max="15" width="17.125" style="11" customWidth="1"/>
    <col min="16" max="16" width="17.75390625" style="11" customWidth="1"/>
    <col min="17" max="16384" width="9.125" style="11" customWidth="1"/>
  </cols>
  <sheetData>
    <row r="1" ht="15">
      <c r="M1" s="11" t="s">
        <v>572</v>
      </c>
    </row>
    <row r="2" ht="15">
      <c r="M2" s="11" t="s">
        <v>570</v>
      </c>
    </row>
    <row r="3" ht="15">
      <c r="M3" s="11" t="s">
        <v>573</v>
      </c>
    </row>
    <row r="4" ht="15">
      <c r="M4" s="11" t="s">
        <v>571</v>
      </c>
    </row>
    <row r="6" spans="1:16" ht="15">
      <c r="A6" s="69" t="s">
        <v>0</v>
      </c>
      <c r="B6" s="70"/>
      <c r="C6" s="70"/>
      <c r="D6" s="70"/>
      <c r="E6" s="70"/>
      <c r="F6" s="70"/>
      <c r="G6" s="70"/>
      <c r="H6" s="70"/>
      <c r="I6" s="70"/>
      <c r="J6" s="70"/>
      <c r="K6" s="70"/>
      <c r="L6" s="70"/>
      <c r="M6" s="70"/>
      <c r="N6" s="70"/>
      <c r="O6" s="70"/>
      <c r="P6" s="70"/>
    </row>
    <row r="7" spans="1:16" ht="15">
      <c r="A7" s="69" t="s">
        <v>1</v>
      </c>
      <c r="B7" s="70"/>
      <c r="C7" s="70"/>
      <c r="D7" s="70"/>
      <c r="E7" s="70"/>
      <c r="F7" s="70"/>
      <c r="G7" s="70"/>
      <c r="H7" s="70"/>
      <c r="I7" s="70"/>
      <c r="J7" s="70"/>
      <c r="K7" s="70"/>
      <c r="L7" s="70"/>
      <c r="M7" s="70"/>
      <c r="N7" s="70"/>
      <c r="O7" s="70"/>
      <c r="P7" s="70"/>
    </row>
    <row r="8" ht="15">
      <c r="P8" s="13" t="s">
        <v>2</v>
      </c>
    </row>
    <row r="9" spans="1:16" ht="15">
      <c r="A9" s="66" t="s">
        <v>3</v>
      </c>
      <c r="B9" s="66" t="s">
        <v>4</v>
      </c>
      <c r="C9" s="66" t="s">
        <v>5</v>
      </c>
      <c r="D9" s="72" t="s">
        <v>6</v>
      </c>
      <c r="E9" s="66" t="s">
        <v>7</v>
      </c>
      <c r="F9" s="66"/>
      <c r="G9" s="66"/>
      <c r="H9" s="66"/>
      <c r="I9" s="66"/>
      <c r="J9" s="66" t="s">
        <v>14</v>
      </c>
      <c r="K9" s="66"/>
      <c r="L9" s="66"/>
      <c r="M9" s="66"/>
      <c r="N9" s="66"/>
      <c r="O9" s="66"/>
      <c r="P9" s="71" t="s">
        <v>16</v>
      </c>
    </row>
    <row r="10" spans="1:16" ht="15">
      <c r="A10" s="66"/>
      <c r="B10" s="66"/>
      <c r="C10" s="66"/>
      <c r="D10" s="72"/>
      <c r="E10" s="67" t="s">
        <v>8</v>
      </c>
      <c r="F10" s="66" t="s">
        <v>9</v>
      </c>
      <c r="G10" s="66" t="s">
        <v>10</v>
      </c>
      <c r="H10" s="66"/>
      <c r="I10" s="66" t="s">
        <v>13</v>
      </c>
      <c r="J10" s="67" t="s">
        <v>8</v>
      </c>
      <c r="K10" s="66" t="s">
        <v>9</v>
      </c>
      <c r="L10" s="66" t="s">
        <v>10</v>
      </c>
      <c r="M10" s="66"/>
      <c r="N10" s="66" t="s">
        <v>13</v>
      </c>
      <c r="O10" s="14" t="s">
        <v>10</v>
      </c>
      <c r="P10" s="66"/>
    </row>
    <row r="11" spans="1:16" ht="15">
      <c r="A11" s="66"/>
      <c r="B11" s="66"/>
      <c r="C11" s="66"/>
      <c r="D11" s="72"/>
      <c r="E11" s="68"/>
      <c r="F11" s="66"/>
      <c r="G11" s="66" t="s">
        <v>11</v>
      </c>
      <c r="H11" s="66" t="s">
        <v>12</v>
      </c>
      <c r="I11" s="66"/>
      <c r="J11" s="68"/>
      <c r="K11" s="66"/>
      <c r="L11" s="66" t="s">
        <v>11</v>
      </c>
      <c r="M11" s="66" t="s">
        <v>12</v>
      </c>
      <c r="N11" s="66"/>
      <c r="O11" s="66" t="s">
        <v>15</v>
      </c>
      <c r="P11" s="66"/>
    </row>
    <row r="12" spans="1:16" ht="44.25" customHeight="1">
      <c r="A12" s="66"/>
      <c r="B12" s="66"/>
      <c r="C12" s="66"/>
      <c r="D12" s="72"/>
      <c r="E12" s="68"/>
      <c r="F12" s="66"/>
      <c r="G12" s="66"/>
      <c r="H12" s="66"/>
      <c r="I12" s="66"/>
      <c r="J12" s="68"/>
      <c r="K12" s="66"/>
      <c r="L12" s="66"/>
      <c r="M12" s="66"/>
      <c r="N12" s="66"/>
      <c r="O12" s="66"/>
      <c r="P12" s="66"/>
    </row>
    <row r="13" spans="1:16" ht="15">
      <c r="A13" s="14">
        <v>1</v>
      </c>
      <c r="B13" s="14">
        <v>2</v>
      </c>
      <c r="C13" s="14">
        <v>3</v>
      </c>
      <c r="D13" s="15">
        <v>4</v>
      </c>
      <c r="E13" s="17">
        <v>5</v>
      </c>
      <c r="F13" s="14">
        <v>6</v>
      </c>
      <c r="G13" s="14">
        <v>7</v>
      </c>
      <c r="H13" s="14">
        <v>8</v>
      </c>
      <c r="I13" s="14">
        <v>9</v>
      </c>
      <c r="J13" s="17">
        <v>10</v>
      </c>
      <c r="K13" s="14">
        <v>11</v>
      </c>
      <c r="L13" s="14">
        <v>12</v>
      </c>
      <c r="M13" s="14">
        <v>13</v>
      </c>
      <c r="N13" s="14">
        <v>14</v>
      </c>
      <c r="O13" s="14">
        <v>15</v>
      </c>
      <c r="P13" s="16">
        <v>16</v>
      </c>
    </row>
    <row r="14" spans="1:17" ht="15">
      <c r="A14" s="19" t="s">
        <v>17</v>
      </c>
      <c r="B14" s="20"/>
      <c r="C14" s="21"/>
      <c r="D14" s="22" t="s">
        <v>18</v>
      </c>
      <c r="E14" s="23">
        <f aca="true" t="shared" si="0" ref="E14:E21">F14+I14</f>
        <v>14260066</v>
      </c>
      <c r="F14" s="23">
        <f>F15</f>
        <v>14260066</v>
      </c>
      <c r="G14" s="23">
        <f>G15</f>
        <v>8082160</v>
      </c>
      <c r="H14" s="23">
        <f>H15</f>
        <v>1230706</v>
      </c>
      <c r="I14" s="23">
        <f>I15</f>
        <v>0</v>
      </c>
      <c r="J14" s="23">
        <f>K14+N14</f>
        <v>650000</v>
      </c>
      <c r="K14" s="23">
        <f>K15</f>
        <v>0</v>
      </c>
      <c r="L14" s="23">
        <f>L15</f>
        <v>0</v>
      </c>
      <c r="M14" s="23">
        <f>M15</f>
        <v>0</v>
      </c>
      <c r="N14" s="23">
        <f>N15</f>
        <v>650000</v>
      </c>
      <c r="O14" s="23">
        <f>O15</f>
        <v>650000</v>
      </c>
      <c r="P14" s="23">
        <f aca="true" t="shared" si="1" ref="P14:P80">E14+J14</f>
        <v>14910066</v>
      </c>
      <c r="Q14" s="24"/>
    </row>
    <row r="15" spans="1:17" ht="15">
      <c r="A15" s="25" t="s">
        <v>19</v>
      </c>
      <c r="B15" s="17"/>
      <c r="C15" s="26"/>
      <c r="D15" s="47" t="s">
        <v>579</v>
      </c>
      <c r="E15" s="27">
        <f t="shared" si="0"/>
        <v>14260066</v>
      </c>
      <c r="F15" s="27">
        <f>F16+F18+F19+F20</f>
        <v>14260066</v>
      </c>
      <c r="G15" s="27">
        <f>G16+G18+G19+G20</f>
        <v>8082160</v>
      </c>
      <c r="H15" s="27">
        <f>H16+H18+H19+H20</f>
        <v>1230706</v>
      </c>
      <c r="I15" s="27">
        <f>I16+I18+I19+I20</f>
        <v>0</v>
      </c>
      <c r="J15" s="27">
        <f aca="true" t="shared" si="2" ref="J15:J82">K15+N15</f>
        <v>650000</v>
      </c>
      <c r="K15" s="27">
        <f>K16+K18+K19+K20</f>
        <v>0</v>
      </c>
      <c r="L15" s="27">
        <f>L16+L18+L19+L20</f>
        <v>0</v>
      </c>
      <c r="M15" s="27">
        <f>M16+M18+M19+M20</f>
        <v>0</v>
      </c>
      <c r="N15" s="27">
        <f>N16+N18+N19+N20</f>
        <v>650000</v>
      </c>
      <c r="O15" s="27">
        <f>O16+O18+O19+O20</f>
        <v>650000</v>
      </c>
      <c r="P15" s="27">
        <f t="shared" si="1"/>
        <v>14910066</v>
      </c>
      <c r="Q15" s="24"/>
    </row>
    <row r="16" spans="1:17" ht="15">
      <c r="A16" s="28" t="s">
        <v>20</v>
      </c>
      <c r="B16" s="28" t="s">
        <v>22</v>
      </c>
      <c r="C16" s="29" t="s">
        <v>21</v>
      </c>
      <c r="D16" s="30" t="s">
        <v>23</v>
      </c>
      <c r="E16" s="27">
        <f t="shared" si="0"/>
        <v>13650766</v>
      </c>
      <c r="F16" s="31">
        <v>13650766</v>
      </c>
      <c r="G16" s="31">
        <v>8082160</v>
      </c>
      <c r="H16" s="31">
        <v>1230706</v>
      </c>
      <c r="I16" s="31">
        <v>0</v>
      </c>
      <c r="J16" s="27">
        <f t="shared" si="2"/>
        <v>200000</v>
      </c>
      <c r="K16" s="31">
        <v>0</v>
      </c>
      <c r="L16" s="31">
        <v>0</v>
      </c>
      <c r="M16" s="31">
        <v>0</v>
      </c>
      <c r="N16" s="31">
        <v>200000</v>
      </c>
      <c r="O16" s="31">
        <v>200000</v>
      </c>
      <c r="P16" s="27">
        <f t="shared" si="1"/>
        <v>13850766</v>
      </c>
      <c r="Q16" s="24"/>
    </row>
    <row r="17" spans="1:17" ht="15">
      <c r="A17" s="32" t="s">
        <v>24</v>
      </c>
      <c r="B17" s="33"/>
      <c r="C17" s="34"/>
      <c r="D17" s="35" t="s">
        <v>25</v>
      </c>
      <c r="E17" s="36">
        <f t="shared" si="0"/>
        <v>400000</v>
      </c>
      <c r="F17" s="36">
        <f>F18+F19</f>
        <v>400000</v>
      </c>
      <c r="G17" s="36">
        <f>G18+G19</f>
        <v>0</v>
      </c>
      <c r="H17" s="36">
        <f>H18+H19</f>
        <v>0</v>
      </c>
      <c r="I17" s="36">
        <f>I18+I19</f>
        <v>0</v>
      </c>
      <c r="J17" s="36">
        <f t="shared" si="2"/>
        <v>450000</v>
      </c>
      <c r="K17" s="36">
        <v>0</v>
      </c>
      <c r="L17" s="36">
        <v>0</v>
      </c>
      <c r="M17" s="36">
        <v>0</v>
      </c>
      <c r="N17" s="36">
        <v>450000</v>
      </c>
      <c r="O17" s="36">
        <v>450000</v>
      </c>
      <c r="P17" s="36">
        <f t="shared" si="1"/>
        <v>850000</v>
      </c>
      <c r="Q17" s="24"/>
    </row>
    <row r="18" spans="1:17" ht="15">
      <c r="A18" s="37" t="s">
        <v>26</v>
      </c>
      <c r="B18" s="37" t="s">
        <v>28</v>
      </c>
      <c r="C18" s="38" t="s">
        <v>27</v>
      </c>
      <c r="D18" s="39" t="s">
        <v>29</v>
      </c>
      <c r="E18" s="27">
        <f t="shared" si="0"/>
        <v>0</v>
      </c>
      <c r="F18" s="40">
        <v>0</v>
      </c>
      <c r="G18" s="40">
        <v>0</v>
      </c>
      <c r="H18" s="40">
        <v>0</v>
      </c>
      <c r="I18" s="40">
        <v>0</v>
      </c>
      <c r="J18" s="27">
        <f t="shared" si="2"/>
        <v>450000</v>
      </c>
      <c r="K18" s="40">
        <v>0</v>
      </c>
      <c r="L18" s="40">
        <v>0</v>
      </c>
      <c r="M18" s="40">
        <v>0</v>
      </c>
      <c r="N18" s="40">
        <v>450000</v>
      </c>
      <c r="O18" s="40">
        <v>450000</v>
      </c>
      <c r="P18" s="41">
        <f t="shared" si="1"/>
        <v>450000</v>
      </c>
      <c r="Q18" s="24"/>
    </row>
    <row r="19" spans="1:17" ht="15">
      <c r="A19" s="37" t="s">
        <v>30</v>
      </c>
      <c r="B19" s="37" t="s">
        <v>31</v>
      </c>
      <c r="C19" s="38" t="s">
        <v>27</v>
      </c>
      <c r="D19" s="39" t="s">
        <v>32</v>
      </c>
      <c r="E19" s="27">
        <f t="shared" si="0"/>
        <v>400000</v>
      </c>
      <c r="F19" s="40">
        <v>400000</v>
      </c>
      <c r="G19" s="40">
        <v>0</v>
      </c>
      <c r="H19" s="40">
        <v>0</v>
      </c>
      <c r="I19" s="40">
        <v>0</v>
      </c>
      <c r="J19" s="27">
        <f t="shared" si="2"/>
        <v>0</v>
      </c>
      <c r="K19" s="40">
        <v>0</v>
      </c>
      <c r="L19" s="40">
        <v>0</v>
      </c>
      <c r="M19" s="40">
        <v>0</v>
      </c>
      <c r="N19" s="40">
        <v>0</v>
      </c>
      <c r="O19" s="40">
        <v>0</v>
      </c>
      <c r="P19" s="41">
        <f t="shared" si="1"/>
        <v>400000</v>
      </c>
      <c r="Q19" s="24"/>
    </row>
    <row r="20" spans="1:17" ht="15">
      <c r="A20" s="28" t="s">
        <v>33</v>
      </c>
      <c r="B20" s="28" t="s">
        <v>35</v>
      </c>
      <c r="C20" s="29" t="s">
        <v>34</v>
      </c>
      <c r="D20" s="30" t="s">
        <v>36</v>
      </c>
      <c r="E20" s="27">
        <f t="shared" si="0"/>
        <v>209300</v>
      </c>
      <c r="F20" s="31">
        <v>209300</v>
      </c>
      <c r="G20" s="31">
        <v>0</v>
      </c>
      <c r="H20" s="31">
        <v>0</v>
      </c>
      <c r="I20" s="31">
        <v>0</v>
      </c>
      <c r="J20" s="27">
        <f t="shared" si="2"/>
        <v>0</v>
      </c>
      <c r="K20" s="31">
        <v>0</v>
      </c>
      <c r="L20" s="31">
        <v>0</v>
      </c>
      <c r="M20" s="31">
        <v>0</v>
      </c>
      <c r="N20" s="31">
        <v>0</v>
      </c>
      <c r="O20" s="31">
        <v>0</v>
      </c>
      <c r="P20" s="27">
        <f t="shared" si="1"/>
        <v>209300</v>
      </c>
      <c r="Q20" s="24"/>
    </row>
    <row r="21" spans="1:17" ht="121.5" customHeight="1">
      <c r="A21" s="19" t="s">
        <v>37</v>
      </c>
      <c r="B21" s="20"/>
      <c r="C21" s="21"/>
      <c r="D21" s="22" t="s">
        <v>593</v>
      </c>
      <c r="E21" s="23">
        <f t="shared" si="0"/>
        <v>23112564</v>
      </c>
      <c r="F21" s="23">
        <v>23112564</v>
      </c>
      <c r="G21" s="23">
        <f>G22+G27+G32</f>
        <v>8583098</v>
      </c>
      <c r="H21" s="23">
        <f aca="true" t="shared" si="3" ref="H21:P21">H22+H27+H32</f>
        <v>2317329</v>
      </c>
      <c r="I21" s="23">
        <f t="shared" si="3"/>
        <v>0</v>
      </c>
      <c r="J21" s="23">
        <f t="shared" si="3"/>
        <v>570014</v>
      </c>
      <c r="K21" s="23">
        <f t="shared" si="3"/>
        <v>410014</v>
      </c>
      <c r="L21" s="23">
        <f t="shared" si="3"/>
        <v>0</v>
      </c>
      <c r="M21" s="23">
        <f t="shared" si="3"/>
        <v>351514</v>
      </c>
      <c r="N21" s="23">
        <f t="shared" si="3"/>
        <v>160000</v>
      </c>
      <c r="O21" s="23">
        <f t="shared" si="3"/>
        <v>160000</v>
      </c>
      <c r="P21" s="23">
        <f t="shared" si="3"/>
        <v>23682578</v>
      </c>
      <c r="Q21" s="24"/>
    </row>
    <row r="22" spans="1:17" ht="28.5">
      <c r="A22" s="25" t="s">
        <v>38</v>
      </c>
      <c r="B22" s="17"/>
      <c r="C22" s="26"/>
      <c r="D22" s="42" t="s">
        <v>574</v>
      </c>
      <c r="E22" s="27">
        <f aca="true" t="shared" si="4" ref="E22:E93">F22+I22</f>
        <v>7922757</v>
      </c>
      <c r="F22" s="27">
        <f>F23+F24+F25+F26</f>
        <v>7922757</v>
      </c>
      <c r="G22" s="27">
        <f>G23+G24+G25+G26</f>
        <v>2852211</v>
      </c>
      <c r="H22" s="27">
        <f>H23+H24+H25+H26</f>
        <v>685207</v>
      </c>
      <c r="I22" s="27">
        <f>I23+I24+I25+I26</f>
        <v>0</v>
      </c>
      <c r="J22" s="27">
        <f t="shared" si="2"/>
        <v>0</v>
      </c>
      <c r="K22" s="27">
        <f>K23+K24+K25+K26</f>
        <v>0</v>
      </c>
      <c r="L22" s="27">
        <f>L23+L24+L25+L26</f>
        <v>0</v>
      </c>
      <c r="M22" s="27">
        <f>M23+M24+M25+M26</f>
        <v>0</v>
      </c>
      <c r="N22" s="27">
        <f>N23+N24+N25+N26</f>
        <v>0</v>
      </c>
      <c r="O22" s="27">
        <f>O23+O24+O25+O26</f>
        <v>0</v>
      </c>
      <c r="P22" s="27">
        <f t="shared" si="1"/>
        <v>7922757</v>
      </c>
      <c r="Q22" s="24"/>
    </row>
    <row r="23" spans="1:17" ht="15">
      <c r="A23" s="28" t="s">
        <v>39</v>
      </c>
      <c r="B23" s="28" t="s">
        <v>22</v>
      </c>
      <c r="C23" s="29" t="s">
        <v>21</v>
      </c>
      <c r="D23" s="30" t="s">
        <v>23</v>
      </c>
      <c r="E23" s="27">
        <f t="shared" si="4"/>
        <v>4634404</v>
      </c>
      <c r="F23" s="31">
        <v>4634404</v>
      </c>
      <c r="G23" s="31">
        <v>2802293</v>
      </c>
      <c r="H23" s="31">
        <v>685207</v>
      </c>
      <c r="I23" s="31">
        <v>0</v>
      </c>
      <c r="J23" s="27">
        <f t="shared" si="2"/>
        <v>0</v>
      </c>
      <c r="K23" s="31">
        <v>0</v>
      </c>
      <c r="L23" s="31">
        <v>0</v>
      </c>
      <c r="M23" s="31">
        <v>0</v>
      </c>
      <c r="N23" s="31">
        <v>0</v>
      </c>
      <c r="O23" s="31">
        <v>0</v>
      </c>
      <c r="P23" s="27">
        <f t="shared" si="1"/>
        <v>4634404</v>
      </c>
      <c r="Q23" s="24"/>
    </row>
    <row r="24" spans="1:17" ht="28.5">
      <c r="A24" s="28" t="s">
        <v>40</v>
      </c>
      <c r="B24" s="28" t="s">
        <v>42</v>
      </c>
      <c r="C24" s="29" t="s">
        <v>41</v>
      </c>
      <c r="D24" s="30" t="s">
        <v>43</v>
      </c>
      <c r="E24" s="27">
        <f t="shared" si="4"/>
        <v>60900</v>
      </c>
      <c r="F24" s="31">
        <v>60900</v>
      </c>
      <c r="G24" s="31">
        <v>49918</v>
      </c>
      <c r="H24" s="31">
        <v>0</v>
      </c>
      <c r="I24" s="31">
        <v>0</v>
      </c>
      <c r="J24" s="27">
        <f t="shared" si="2"/>
        <v>0</v>
      </c>
      <c r="K24" s="31">
        <v>0</v>
      </c>
      <c r="L24" s="31">
        <v>0</v>
      </c>
      <c r="M24" s="31">
        <v>0</v>
      </c>
      <c r="N24" s="31">
        <v>0</v>
      </c>
      <c r="O24" s="31">
        <v>0</v>
      </c>
      <c r="P24" s="27">
        <f t="shared" si="1"/>
        <v>60900</v>
      </c>
      <c r="Q24" s="24"/>
    </row>
    <row r="25" spans="1:17" ht="15">
      <c r="A25" s="28" t="s">
        <v>44</v>
      </c>
      <c r="B25" s="28" t="s">
        <v>46</v>
      </c>
      <c r="C25" s="29" t="s">
        <v>45</v>
      </c>
      <c r="D25" s="30" t="s">
        <v>47</v>
      </c>
      <c r="E25" s="27">
        <f t="shared" si="4"/>
        <v>2400000</v>
      </c>
      <c r="F25" s="31">
        <v>2400000</v>
      </c>
      <c r="G25" s="31">
        <v>0</v>
      </c>
      <c r="H25" s="31">
        <v>0</v>
      </c>
      <c r="I25" s="31">
        <v>0</v>
      </c>
      <c r="J25" s="27">
        <f t="shared" si="2"/>
        <v>0</v>
      </c>
      <c r="K25" s="31">
        <v>0</v>
      </c>
      <c r="L25" s="31">
        <v>0</v>
      </c>
      <c r="M25" s="31">
        <v>0</v>
      </c>
      <c r="N25" s="31">
        <v>0</v>
      </c>
      <c r="O25" s="31">
        <v>0</v>
      </c>
      <c r="P25" s="27">
        <f t="shared" si="1"/>
        <v>2400000</v>
      </c>
      <c r="Q25" s="24"/>
    </row>
    <row r="26" spans="1:17" ht="15">
      <c r="A26" s="28" t="s">
        <v>48</v>
      </c>
      <c r="B26" s="28" t="s">
        <v>35</v>
      </c>
      <c r="C26" s="29" t="s">
        <v>34</v>
      </c>
      <c r="D26" s="30" t="s">
        <v>36</v>
      </c>
      <c r="E26" s="27">
        <f t="shared" si="4"/>
        <v>827453</v>
      </c>
      <c r="F26" s="31">
        <v>827453</v>
      </c>
      <c r="G26" s="31">
        <v>0</v>
      </c>
      <c r="H26" s="31">
        <v>0</v>
      </c>
      <c r="I26" s="31">
        <v>0</v>
      </c>
      <c r="J26" s="27">
        <f t="shared" si="2"/>
        <v>0</v>
      </c>
      <c r="K26" s="31">
        <v>0</v>
      </c>
      <c r="L26" s="31">
        <v>0</v>
      </c>
      <c r="M26" s="31">
        <v>0</v>
      </c>
      <c r="N26" s="31">
        <v>0</v>
      </c>
      <c r="O26" s="31">
        <v>0</v>
      </c>
      <c r="P26" s="27">
        <f t="shared" si="1"/>
        <v>827453</v>
      </c>
      <c r="Q26" s="24"/>
    </row>
    <row r="27" spans="1:17" ht="28.5">
      <c r="A27" s="25" t="s">
        <v>49</v>
      </c>
      <c r="B27" s="17"/>
      <c r="C27" s="26"/>
      <c r="D27" s="42" t="s">
        <v>575</v>
      </c>
      <c r="E27" s="27">
        <f t="shared" si="4"/>
        <v>7770619</v>
      </c>
      <c r="F27" s="27">
        <f>SUM(F28:F31)</f>
        <v>7770619</v>
      </c>
      <c r="G27" s="27">
        <f>SUM(G28:G31)</f>
        <v>2824786</v>
      </c>
      <c r="H27" s="27">
        <f>SUM(H28:H31)</f>
        <v>1120966</v>
      </c>
      <c r="I27" s="27">
        <f>SUM(I28:I31)</f>
        <v>0</v>
      </c>
      <c r="J27" s="27">
        <f t="shared" si="2"/>
        <v>570014</v>
      </c>
      <c r="K27" s="27">
        <f>SUM(K28:K31)</f>
        <v>410014</v>
      </c>
      <c r="L27" s="27">
        <f>SUM(L28:L31)</f>
        <v>0</v>
      </c>
      <c r="M27" s="27">
        <f>SUM(M28:M31)</f>
        <v>351514</v>
      </c>
      <c r="N27" s="27">
        <f>SUM(N28:N31)</f>
        <v>160000</v>
      </c>
      <c r="O27" s="27">
        <f>SUM(O28:O31)</f>
        <v>160000</v>
      </c>
      <c r="P27" s="27">
        <f t="shared" si="1"/>
        <v>8340633</v>
      </c>
      <c r="Q27" s="24"/>
    </row>
    <row r="28" spans="1:17" ht="15">
      <c r="A28" s="28" t="s">
        <v>50</v>
      </c>
      <c r="B28" s="28" t="s">
        <v>22</v>
      </c>
      <c r="C28" s="29" t="s">
        <v>21</v>
      </c>
      <c r="D28" s="30" t="s">
        <v>23</v>
      </c>
      <c r="E28" s="27">
        <f t="shared" si="4"/>
        <v>5062805</v>
      </c>
      <c r="F28" s="31">
        <v>5062805</v>
      </c>
      <c r="G28" s="31">
        <v>2791999</v>
      </c>
      <c r="H28" s="31">
        <v>1120966</v>
      </c>
      <c r="I28" s="31">
        <v>0</v>
      </c>
      <c r="J28" s="27">
        <f t="shared" si="2"/>
        <v>410014</v>
      </c>
      <c r="K28" s="31">
        <v>410014</v>
      </c>
      <c r="L28" s="31">
        <v>0</v>
      </c>
      <c r="M28" s="31">
        <v>351514</v>
      </c>
      <c r="N28" s="31">
        <v>0</v>
      </c>
      <c r="O28" s="31">
        <v>0</v>
      </c>
      <c r="P28" s="27">
        <f t="shared" si="1"/>
        <v>5472819</v>
      </c>
      <c r="Q28" s="24"/>
    </row>
    <row r="29" spans="1:17" ht="28.5">
      <c r="A29" s="28" t="s">
        <v>51</v>
      </c>
      <c r="B29" s="28" t="s">
        <v>42</v>
      </c>
      <c r="C29" s="29" t="s">
        <v>41</v>
      </c>
      <c r="D29" s="30" t="s">
        <v>43</v>
      </c>
      <c r="E29" s="27">
        <f t="shared" si="4"/>
        <v>40000</v>
      </c>
      <c r="F29" s="31">
        <v>40000</v>
      </c>
      <c r="G29" s="31">
        <v>32787</v>
      </c>
      <c r="H29" s="31">
        <v>0</v>
      </c>
      <c r="I29" s="31">
        <v>0</v>
      </c>
      <c r="J29" s="27">
        <f t="shared" si="2"/>
        <v>0</v>
      </c>
      <c r="K29" s="31">
        <v>0</v>
      </c>
      <c r="L29" s="31">
        <v>0</v>
      </c>
      <c r="M29" s="31">
        <v>0</v>
      </c>
      <c r="N29" s="31">
        <v>0</v>
      </c>
      <c r="O29" s="31">
        <v>0</v>
      </c>
      <c r="P29" s="27">
        <f t="shared" si="1"/>
        <v>40000</v>
      </c>
      <c r="Q29" s="24"/>
    </row>
    <row r="30" spans="1:17" ht="15">
      <c r="A30" s="28" t="s">
        <v>52</v>
      </c>
      <c r="B30" s="28" t="s">
        <v>46</v>
      </c>
      <c r="C30" s="29" t="s">
        <v>45</v>
      </c>
      <c r="D30" s="30" t="s">
        <v>47</v>
      </c>
      <c r="E30" s="27">
        <f t="shared" si="4"/>
        <v>2035000</v>
      </c>
      <c r="F30" s="31">
        <v>2035000</v>
      </c>
      <c r="G30" s="31">
        <v>0</v>
      </c>
      <c r="H30" s="31">
        <v>0</v>
      </c>
      <c r="I30" s="31">
        <v>0</v>
      </c>
      <c r="J30" s="27">
        <f t="shared" si="2"/>
        <v>160000</v>
      </c>
      <c r="K30" s="31">
        <v>0</v>
      </c>
      <c r="L30" s="31">
        <v>0</v>
      </c>
      <c r="M30" s="31">
        <v>0</v>
      </c>
      <c r="N30" s="31">
        <v>160000</v>
      </c>
      <c r="O30" s="31">
        <v>160000</v>
      </c>
      <c r="P30" s="27">
        <f t="shared" si="1"/>
        <v>2195000</v>
      </c>
      <c r="Q30" s="24"/>
    </row>
    <row r="31" spans="1:17" ht="15">
      <c r="A31" s="28" t="s">
        <v>53</v>
      </c>
      <c r="B31" s="28" t="s">
        <v>35</v>
      </c>
      <c r="C31" s="29" t="s">
        <v>34</v>
      </c>
      <c r="D31" s="30" t="s">
        <v>36</v>
      </c>
      <c r="E31" s="27">
        <f t="shared" si="4"/>
        <v>632814</v>
      </c>
      <c r="F31" s="31">
        <v>632814</v>
      </c>
      <c r="G31" s="31">
        <v>0</v>
      </c>
      <c r="H31" s="31">
        <v>0</v>
      </c>
      <c r="I31" s="31">
        <v>0</v>
      </c>
      <c r="J31" s="27">
        <f t="shared" si="2"/>
        <v>0</v>
      </c>
      <c r="K31" s="31">
        <v>0</v>
      </c>
      <c r="L31" s="31">
        <v>0</v>
      </c>
      <c r="M31" s="31">
        <v>0</v>
      </c>
      <c r="N31" s="31">
        <v>0</v>
      </c>
      <c r="O31" s="31">
        <v>0</v>
      </c>
      <c r="P31" s="27">
        <f t="shared" si="1"/>
        <v>632814</v>
      </c>
      <c r="Q31" s="24"/>
    </row>
    <row r="32" spans="1:17" ht="28.5">
      <c r="A32" s="25" t="s">
        <v>54</v>
      </c>
      <c r="B32" s="17"/>
      <c r="C32" s="26"/>
      <c r="D32" s="42" t="s">
        <v>576</v>
      </c>
      <c r="E32" s="27">
        <f t="shared" si="4"/>
        <v>7419188</v>
      </c>
      <c r="F32" s="27">
        <f>SUM(F33:F36)</f>
        <v>7419188</v>
      </c>
      <c r="G32" s="27">
        <f>SUM(G33:G36)</f>
        <v>2906101</v>
      </c>
      <c r="H32" s="27">
        <f>SUM(H33:H36)</f>
        <v>511156</v>
      </c>
      <c r="I32" s="27">
        <f>SUM(I33:I36)</f>
        <v>0</v>
      </c>
      <c r="J32" s="27">
        <f t="shared" si="2"/>
        <v>0</v>
      </c>
      <c r="K32" s="27">
        <f>SUM(K33:K36)</f>
        <v>0</v>
      </c>
      <c r="L32" s="27">
        <f>SUM(L33:L36)</f>
        <v>0</v>
      </c>
      <c r="M32" s="27">
        <f>SUM(M33:M36)</f>
        <v>0</v>
      </c>
      <c r="N32" s="27">
        <f>SUM(N33:N36)</f>
        <v>0</v>
      </c>
      <c r="O32" s="27">
        <f>SUM(O33:O36)</f>
        <v>0</v>
      </c>
      <c r="P32" s="27">
        <f t="shared" si="1"/>
        <v>7419188</v>
      </c>
      <c r="Q32" s="24"/>
    </row>
    <row r="33" spans="1:17" ht="15">
      <c r="A33" s="28" t="s">
        <v>55</v>
      </c>
      <c r="B33" s="28" t="s">
        <v>22</v>
      </c>
      <c r="C33" s="29" t="s">
        <v>21</v>
      </c>
      <c r="D33" s="30" t="s">
        <v>23</v>
      </c>
      <c r="E33" s="27">
        <f t="shared" si="4"/>
        <v>4390899</v>
      </c>
      <c r="F33" s="31">
        <v>4390899</v>
      </c>
      <c r="G33" s="31">
        <v>2824134</v>
      </c>
      <c r="H33" s="31">
        <v>511156</v>
      </c>
      <c r="I33" s="31">
        <v>0</v>
      </c>
      <c r="J33" s="27">
        <f t="shared" si="2"/>
        <v>0</v>
      </c>
      <c r="K33" s="31">
        <v>0</v>
      </c>
      <c r="L33" s="31">
        <v>0</v>
      </c>
      <c r="M33" s="31">
        <v>0</v>
      </c>
      <c r="N33" s="31">
        <v>0</v>
      </c>
      <c r="O33" s="31">
        <v>0</v>
      </c>
      <c r="P33" s="27">
        <f t="shared" si="1"/>
        <v>4390899</v>
      </c>
      <c r="Q33" s="24"/>
    </row>
    <row r="34" spans="1:17" ht="28.5">
      <c r="A34" s="28" t="s">
        <v>56</v>
      </c>
      <c r="B34" s="28" t="s">
        <v>42</v>
      </c>
      <c r="C34" s="29" t="s">
        <v>41</v>
      </c>
      <c r="D34" s="30" t="s">
        <v>43</v>
      </c>
      <c r="E34" s="27">
        <f t="shared" si="4"/>
        <v>100000</v>
      </c>
      <c r="F34" s="31">
        <v>100000</v>
      </c>
      <c r="G34" s="31">
        <v>81967</v>
      </c>
      <c r="H34" s="31">
        <v>0</v>
      </c>
      <c r="I34" s="31">
        <v>0</v>
      </c>
      <c r="J34" s="27">
        <f t="shared" si="2"/>
        <v>0</v>
      </c>
      <c r="K34" s="31">
        <v>0</v>
      </c>
      <c r="L34" s="31">
        <v>0</v>
      </c>
      <c r="M34" s="31">
        <v>0</v>
      </c>
      <c r="N34" s="31">
        <v>0</v>
      </c>
      <c r="O34" s="31">
        <v>0</v>
      </c>
      <c r="P34" s="27">
        <f t="shared" si="1"/>
        <v>100000</v>
      </c>
      <c r="Q34" s="24"/>
    </row>
    <row r="35" spans="1:17" ht="15">
      <c r="A35" s="28" t="s">
        <v>57</v>
      </c>
      <c r="B35" s="28" t="s">
        <v>46</v>
      </c>
      <c r="C35" s="29" t="s">
        <v>45</v>
      </c>
      <c r="D35" s="30" t="s">
        <v>47</v>
      </c>
      <c r="E35" s="27">
        <f t="shared" si="4"/>
        <v>2405000</v>
      </c>
      <c r="F35" s="31">
        <v>2405000</v>
      </c>
      <c r="G35" s="31">
        <v>0</v>
      </c>
      <c r="H35" s="31">
        <v>0</v>
      </c>
      <c r="I35" s="31">
        <v>0</v>
      </c>
      <c r="J35" s="27">
        <f t="shared" si="2"/>
        <v>0</v>
      </c>
      <c r="K35" s="31">
        <v>0</v>
      </c>
      <c r="L35" s="31">
        <v>0</v>
      </c>
      <c r="M35" s="31">
        <v>0</v>
      </c>
      <c r="N35" s="31">
        <v>0</v>
      </c>
      <c r="O35" s="31">
        <v>0</v>
      </c>
      <c r="P35" s="27">
        <f t="shared" si="1"/>
        <v>2405000</v>
      </c>
      <c r="Q35" s="24"/>
    </row>
    <row r="36" spans="1:17" ht="15">
      <c r="A36" s="28" t="s">
        <v>58</v>
      </c>
      <c r="B36" s="28" t="s">
        <v>35</v>
      </c>
      <c r="C36" s="29" t="s">
        <v>34</v>
      </c>
      <c r="D36" s="30" t="s">
        <v>36</v>
      </c>
      <c r="E36" s="27">
        <f t="shared" si="4"/>
        <v>523289</v>
      </c>
      <c r="F36" s="31">
        <v>523289</v>
      </c>
      <c r="G36" s="31">
        <v>0</v>
      </c>
      <c r="H36" s="31">
        <v>0</v>
      </c>
      <c r="I36" s="31">
        <v>0</v>
      </c>
      <c r="J36" s="27">
        <f t="shared" si="2"/>
        <v>0</v>
      </c>
      <c r="K36" s="31">
        <v>0</v>
      </c>
      <c r="L36" s="31">
        <v>0</v>
      </c>
      <c r="M36" s="31">
        <v>0</v>
      </c>
      <c r="N36" s="31">
        <v>0</v>
      </c>
      <c r="O36" s="31">
        <v>0</v>
      </c>
      <c r="P36" s="27">
        <f t="shared" si="1"/>
        <v>523289</v>
      </c>
      <c r="Q36" s="24"/>
    </row>
    <row r="37" spans="1:17" ht="28.5">
      <c r="A37" s="19" t="s">
        <v>59</v>
      </c>
      <c r="B37" s="20"/>
      <c r="C37" s="21"/>
      <c r="D37" s="43" t="s">
        <v>577</v>
      </c>
      <c r="E37" s="23">
        <f t="shared" si="4"/>
        <v>601186832</v>
      </c>
      <c r="F37" s="23">
        <f>F38</f>
        <v>601186832</v>
      </c>
      <c r="G37" s="23">
        <f>G38</f>
        <v>353918487</v>
      </c>
      <c r="H37" s="23">
        <f>H38</f>
        <v>80038900</v>
      </c>
      <c r="I37" s="23">
        <f>I38</f>
        <v>0</v>
      </c>
      <c r="J37" s="23">
        <f t="shared" si="2"/>
        <v>44493200</v>
      </c>
      <c r="K37" s="23">
        <f>K38</f>
        <v>28791900</v>
      </c>
      <c r="L37" s="23">
        <f>L38</f>
        <v>690200</v>
      </c>
      <c r="M37" s="23">
        <f>M38</f>
        <v>145200</v>
      </c>
      <c r="N37" s="23">
        <f>N38</f>
        <v>15701300</v>
      </c>
      <c r="O37" s="23">
        <f>O38</f>
        <v>15365000</v>
      </c>
      <c r="P37" s="23">
        <f t="shared" si="1"/>
        <v>645680032</v>
      </c>
      <c r="Q37" s="24"/>
    </row>
    <row r="38" spans="1:17" ht="28.5">
      <c r="A38" s="25" t="s">
        <v>61</v>
      </c>
      <c r="B38" s="17"/>
      <c r="C38" s="26"/>
      <c r="D38" s="42" t="s">
        <v>60</v>
      </c>
      <c r="E38" s="27">
        <f t="shared" si="4"/>
        <v>601186832</v>
      </c>
      <c r="F38" s="27">
        <f>SUM(F39,F40,F41,F43,F45,F46,F47,F48,F49,F50,F51,F52,F53,F54,F55,F56,F57,F58,F61,F65,F67,F70,F71,F72,F73,F74)</f>
        <v>601186832</v>
      </c>
      <c r="G38" s="27">
        <f>SUM(G39,G40,G41,G43,G45,G46,G47,G48,G49,G50,G51,G52,G53,G54,G55,G56,G57,G58,G61,G65,G67,G70,G71,G72,G73,G74)</f>
        <v>353918487</v>
      </c>
      <c r="H38" s="27">
        <f>SUM(H39,H40,H41,H43,H45,H46,H47,H48,H49,H50,H51,H52,H53,H54,H55,H56,H57,H58,H61,H65,H67,H70,H71,H72,H73,H74)</f>
        <v>80038900</v>
      </c>
      <c r="I38" s="27">
        <f>SUM(I39,I40,I41,I43,I45,I46,I47,I48,I49,I50,I51,I52,I53,I54,I55,I56,I57,I58,I61,I65,I67,I70,I71,I72,I73,I74)</f>
        <v>0</v>
      </c>
      <c r="J38" s="27">
        <f t="shared" si="2"/>
        <v>44493200</v>
      </c>
      <c r="K38" s="27">
        <f>SUM(K39,K40,K41,K43,K45,K46,K47,K48,K49,K50,K51,K52,K53,K54,K55,K56,K57,K58,K61,K65,K67,K70,K71,K72,K73,K74)</f>
        <v>28791900</v>
      </c>
      <c r="L38" s="27">
        <f>SUM(L39,L40,L41,L43,L45,L46,L47,L48,L49,L50,L51,L52,L53,L54,L55,L56,L57,L58,L61,L65,L67,L70,L71,L72,L73,L74)</f>
        <v>690200</v>
      </c>
      <c r="M38" s="27">
        <f>SUM(M39,M40,M41,M43,M45,M46,M47,M48,M49,M50,M51,M52,M53,M54,M55,M56,M57,M58,M61,M65,M67,M70,M71,M72,M73,M74)</f>
        <v>145200</v>
      </c>
      <c r="N38" s="27">
        <f>SUM(N39,N40,N41,N43,N45,N46,N47,N48,N49,N50,N51,N52,N53,N54,N55,N56,N57,N58,N61,N65,N67,N70,N71,N72,N73,N74)</f>
        <v>15701300</v>
      </c>
      <c r="O38" s="27">
        <f>SUM(O39,O40,O41,O43,O45,O46,O47,O48,O49,O50,O51,O52,O53,O54,O55,O56,O57,O58,O61,O65,O67,O70,O71,O72,O73,O74)</f>
        <v>15365000</v>
      </c>
      <c r="P38" s="27">
        <f t="shared" si="1"/>
        <v>645680032</v>
      </c>
      <c r="Q38" s="24"/>
    </row>
    <row r="39" spans="1:17" ht="15">
      <c r="A39" s="28" t="s">
        <v>62</v>
      </c>
      <c r="B39" s="28" t="s">
        <v>22</v>
      </c>
      <c r="C39" s="29" t="s">
        <v>21</v>
      </c>
      <c r="D39" s="30" t="s">
        <v>23</v>
      </c>
      <c r="E39" s="27">
        <f t="shared" si="4"/>
        <v>1592232</v>
      </c>
      <c r="F39" s="31">
        <v>1592232</v>
      </c>
      <c r="G39" s="31">
        <v>1118387</v>
      </c>
      <c r="H39" s="31">
        <v>75000</v>
      </c>
      <c r="I39" s="31">
        <v>0</v>
      </c>
      <c r="J39" s="27">
        <f t="shared" si="2"/>
        <v>16000</v>
      </c>
      <c r="K39" s="31">
        <v>16000</v>
      </c>
      <c r="L39" s="31">
        <v>0</v>
      </c>
      <c r="M39" s="31">
        <v>0</v>
      </c>
      <c r="N39" s="31">
        <v>0</v>
      </c>
      <c r="O39" s="31">
        <v>0</v>
      </c>
      <c r="P39" s="27">
        <f t="shared" si="1"/>
        <v>1608232</v>
      </c>
      <c r="Q39" s="24"/>
    </row>
    <row r="40" spans="1:17" ht="15">
      <c r="A40" s="28" t="s">
        <v>63</v>
      </c>
      <c r="B40" s="28" t="s">
        <v>65</v>
      </c>
      <c r="C40" s="29" t="s">
        <v>64</v>
      </c>
      <c r="D40" s="30" t="s">
        <v>66</v>
      </c>
      <c r="E40" s="27">
        <f t="shared" si="4"/>
        <v>162776600</v>
      </c>
      <c r="F40" s="31">
        <v>162776600</v>
      </c>
      <c r="G40" s="31">
        <v>91259000</v>
      </c>
      <c r="H40" s="31">
        <v>27220100</v>
      </c>
      <c r="I40" s="31">
        <v>0</v>
      </c>
      <c r="J40" s="27">
        <f t="shared" si="2"/>
        <v>19428000</v>
      </c>
      <c r="K40" s="31">
        <v>13878000</v>
      </c>
      <c r="L40" s="31">
        <v>0</v>
      </c>
      <c r="M40" s="31">
        <v>0</v>
      </c>
      <c r="N40" s="31">
        <v>5550000</v>
      </c>
      <c r="O40" s="31">
        <v>5550000</v>
      </c>
      <c r="P40" s="27">
        <f t="shared" si="1"/>
        <v>182204600</v>
      </c>
      <c r="Q40" s="24"/>
    </row>
    <row r="41" spans="1:17" ht="57">
      <c r="A41" s="28" t="s">
        <v>67</v>
      </c>
      <c r="B41" s="28" t="s">
        <v>69</v>
      </c>
      <c r="C41" s="29" t="s">
        <v>68</v>
      </c>
      <c r="D41" s="30" t="s">
        <v>70</v>
      </c>
      <c r="E41" s="27">
        <f t="shared" si="4"/>
        <v>306731300</v>
      </c>
      <c r="F41" s="31">
        <v>306731300</v>
      </c>
      <c r="G41" s="31">
        <v>199244800</v>
      </c>
      <c r="H41" s="31">
        <v>42388800</v>
      </c>
      <c r="I41" s="31">
        <v>0</v>
      </c>
      <c r="J41" s="27">
        <f t="shared" si="2"/>
        <v>21515000</v>
      </c>
      <c r="K41" s="31">
        <v>12598000</v>
      </c>
      <c r="L41" s="31">
        <v>85600</v>
      </c>
      <c r="M41" s="31">
        <v>96600</v>
      </c>
      <c r="N41" s="31">
        <v>8917000</v>
      </c>
      <c r="O41" s="31">
        <v>8900000</v>
      </c>
      <c r="P41" s="27">
        <f t="shared" si="1"/>
        <v>328246300</v>
      </c>
      <c r="Q41" s="24"/>
    </row>
    <row r="42" spans="1:17" ht="45">
      <c r="A42" s="28"/>
      <c r="B42" s="28"/>
      <c r="C42" s="29"/>
      <c r="D42" s="39" t="s">
        <v>588</v>
      </c>
      <c r="E42" s="41">
        <f t="shared" si="4"/>
        <v>212545700</v>
      </c>
      <c r="F42" s="40">
        <v>212545700</v>
      </c>
      <c r="G42" s="40">
        <v>174217800</v>
      </c>
      <c r="H42" s="40"/>
      <c r="I42" s="40"/>
      <c r="J42" s="27">
        <f t="shared" si="2"/>
        <v>0</v>
      </c>
      <c r="K42" s="31"/>
      <c r="L42" s="31"/>
      <c r="M42" s="31"/>
      <c r="N42" s="31"/>
      <c r="O42" s="31"/>
      <c r="P42" s="41">
        <f t="shared" si="1"/>
        <v>212545700</v>
      </c>
      <c r="Q42" s="24"/>
    </row>
    <row r="43" spans="1:17" ht="42.75">
      <c r="A43" s="28" t="s">
        <v>71</v>
      </c>
      <c r="B43" s="28" t="s">
        <v>73</v>
      </c>
      <c r="C43" s="29" t="s">
        <v>72</v>
      </c>
      <c r="D43" s="30" t="s">
        <v>74</v>
      </c>
      <c r="E43" s="27">
        <f t="shared" si="4"/>
        <v>25756200</v>
      </c>
      <c r="F43" s="31">
        <v>25756200</v>
      </c>
      <c r="G43" s="31">
        <v>14199900</v>
      </c>
      <c r="H43" s="31">
        <v>3041200</v>
      </c>
      <c r="I43" s="31">
        <v>0</v>
      </c>
      <c r="J43" s="27">
        <f t="shared" si="2"/>
        <v>7000</v>
      </c>
      <c r="K43" s="31">
        <v>7000</v>
      </c>
      <c r="L43" s="31">
        <v>0</v>
      </c>
      <c r="M43" s="31">
        <v>0</v>
      </c>
      <c r="N43" s="31">
        <v>0</v>
      </c>
      <c r="O43" s="31">
        <v>0</v>
      </c>
      <c r="P43" s="27">
        <f t="shared" si="1"/>
        <v>25763200</v>
      </c>
      <c r="Q43" s="24"/>
    </row>
    <row r="44" spans="1:17" ht="45">
      <c r="A44" s="28"/>
      <c r="B44" s="28"/>
      <c r="C44" s="29"/>
      <c r="D44" s="39" t="s">
        <v>588</v>
      </c>
      <c r="E44" s="41">
        <f t="shared" si="4"/>
        <v>14676000</v>
      </c>
      <c r="F44" s="40">
        <v>14676000</v>
      </c>
      <c r="G44" s="40">
        <v>12029500</v>
      </c>
      <c r="H44" s="31"/>
      <c r="I44" s="31"/>
      <c r="J44" s="27">
        <f t="shared" si="2"/>
        <v>0</v>
      </c>
      <c r="K44" s="31"/>
      <c r="L44" s="31"/>
      <c r="M44" s="31"/>
      <c r="N44" s="31"/>
      <c r="O44" s="31"/>
      <c r="P44" s="41">
        <f t="shared" si="1"/>
        <v>14676000</v>
      </c>
      <c r="Q44" s="24"/>
    </row>
    <row r="45" spans="1:17" ht="28.5">
      <c r="A45" s="28" t="s">
        <v>75</v>
      </c>
      <c r="B45" s="28" t="s">
        <v>77</v>
      </c>
      <c r="C45" s="29" t="s">
        <v>76</v>
      </c>
      <c r="D45" s="30" t="s">
        <v>78</v>
      </c>
      <c r="E45" s="27">
        <f t="shared" si="4"/>
        <v>18158800</v>
      </c>
      <c r="F45" s="31">
        <v>18158800</v>
      </c>
      <c r="G45" s="31">
        <v>12616100</v>
      </c>
      <c r="H45" s="31">
        <v>2364000</v>
      </c>
      <c r="I45" s="31">
        <v>0</v>
      </c>
      <c r="J45" s="27">
        <f t="shared" si="2"/>
        <v>44000</v>
      </c>
      <c r="K45" s="31">
        <v>44000</v>
      </c>
      <c r="L45" s="31">
        <v>0</v>
      </c>
      <c r="M45" s="31">
        <v>2000</v>
      </c>
      <c r="N45" s="31">
        <v>0</v>
      </c>
      <c r="O45" s="31">
        <v>0</v>
      </c>
      <c r="P45" s="27">
        <f t="shared" si="1"/>
        <v>18202800</v>
      </c>
      <c r="Q45" s="24"/>
    </row>
    <row r="46" spans="1:17" ht="28.5">
      <c r="A46" s="28" t="s">
        <v>79</v>
      </c>
      <c r="B46" s="28" t="s">
        <v>81</v>
      </c>
      <c r="C46" s="29" t="s">
        <v>80</v>
      </c>
      <c r="D46" s="30" t="s">
        <v>82</v>
      </c>
      <c r="E46" s="27">
        <f t="shared" si="4"/>
        <v>4846700</v>
      </c>
      <c r="F46" s="31">
        <v>4846700</v>
      </c>
      <c r="G46" s="31">
        <v>3246100</v>
      </c>
      <c r="H46" s="31">
        <v>237000</v>
      </c>
      <c r="I46" s="31">
        <v>0</v>
      </c>
      <c r="J46" s="27">
        <f t="shared" si="2"/>
        <v>151000</v>
      </c>
      <c r="K46" s="31">
        <v>106000</v>
      </c>
      <c r="L46" s="31">
        <v>3600</v>
      </c>
      <c r="M46" s="31">
        <v>12000</v>
      </c>
      <c r="N46" s="31">
        <v>45000</v>
      </c>
      <c r="O46" s="31">
        <v>0</v>
      </c>
      <c r="P46" s="27">
        <f t="shared" si="1"/>
        <v>4997700</v>
      </c>
      <c r="Q46" s="24"/>
    </row>
    <row r="47" spans="1:17" ht="28.5">
      <c r="A47" s="28" t="s">
        <v>83</v>
      </c>
      <c r="B47" s="28" t="s">
        <v>84</v>
      </c>
      <c r="C47" s="29" t="s">
        <v>80</v>
      </c>
      <c r="D47" s="30" t="s">
        <v>85</v>
      </c>
      <c r="E47" s="27">
        <f t="shared" si="4"/>
        <v>2034700</v>
      </c>
      <c r="F47" s="31">
        <v>2034700</v>
      </c>
      <c r="G47" s="31">
        <v>1344000</v>
      </c>
      <c r="H47" s="31">
        <v>90900</v>
      </c>
      <c r="I47" s="31">
        <v>0</v>
      </c>
      <c r="J47" s="27">
        <f t="shared" si="2"/>
        <v>0</v>
      </c>
      <c r="K47" s="31">
        <v>0</v>
      </c>
      <c r="L47" s="31">
        <v>0</v>
      </c>
      <c r="M47" s="31">
        <v>0</v>
      </c>
      <c r="N47" s="31">
        <v>0</v>
      </c>
      <c r="O47" s="31">
        <v>0</v>
      </c>
      <c r="P47" s="27">
        <f t="shared" si="1"/>
        <v>2034700</v>
      </c>
      <c r="Q47" s="24"/>
    </row>
    <row r="48" spans="1:17" ht="28.5">
      <c r="A48" s="28" t="s">
        <v>86</v>
      </c>
      <c r="B48" s="28" t="s">
        <v>87</v>
      </c>
      <c r="C48" s="29" t="s">
        <v>80</v>
      </c>
      <c r="D48" s="30" t="s">
        <v>88</v>
      </c>
      <c r="E48" s="27">
        <f t="shared" si="4"/>
        <v>1760100</v>
      </c>
      <c r="F48" s="31">
        <v>1760100</v>
      </c>
      <c r="G48" s="31">
        <v>938700</v>
      </c>
      <c r="H48" s="31">
        <v>142700</v>
      </c>
      <c r="I48" s="31">
        <v>0</v>
      </c>
      <c r="J48" s="27">
        <f t="shared" si="2"/>
        <v>0</v>
      </c>
      <c r="K48" s="31">
        <v>0</v>
      </c>
      <c r="L48" s="31">
        <v>0</v>
      </c>
      <c r="M48" s="31">
        <v>0</v>
      </c>
      <c r="N48" s="31">
        <v>0</v>
      </c>
      <c r="O48" s="31">
        <v>0</v>
      </c>
      <c r="P48" s="27">
        <f t="shared" si="1"/>
        <v>1760100</v>
      </c>
      <c r="Q48" s="24"/>
    </row>
    <row r="49" spans="1:17" ht="57">
      <c r="A49" s="28" t="s">
        <v>89</v>
      </c>
      <c r="B49" s="28" t="s">
        <v>90</v>
      </c>
      <c r="C49" s="29" t="s">
        <v>80</v>
      </c>
      <c r="D49" s="30" t="s">
        <v>91</v>
      </c>
      <c r="E49" s="27">
        <f t="shared" si="4"/>
        <v>126700</v>
      </c>
      <c r="F49" s="31">
        <v>126700</v>
      </c>
      <c r="G49" s="31">
        <v>0</v>
      </c>
      <c r="H49" s="31">
        <v>0</v>
      </c>
      <c r="I49" s="31">
        <v>0</v>
      </c>
      <c r="J49" s="27">
        <f t="shared" si="2"/>
        <v>0</v>
      </c>
      <c r="K49" s="31">
        <v>0</v>
      </c>
      <c r="L49" s="31">
        <v>0</v>
      </c>
      <c r="M49" s="31">
        <v>0</v>
      </c>
      <c r="N49" s="31">
        <v>0</v>
      </c>
      <c r="O49" s="31">
        <v>0</v>
      </c>
      <c r="P49" s="27">
        <f t="shared" si="1"/>
        <v>126700</v>
      </c>
      <c r="Q49" s="24"/>
    </row>
    <row r="50" spans="1:17" ht="28.5">
      <c r="A50" s="28" t="s">
        <v>92</v>
      </c>
      <c r="B50" s="28" t="s">
        <v>94</v>
      </c>
      <c r="C50" s="29" t="s">
        <v>93</v>
      </c>
      <c r="D50" s="30" t="s">
        <v>95</v>
      </c>
      <c r="E50" s="27">
        <f t="shared" si="4"/>
        <v>59000</v>
      </c>
      <c r="F50" s="31">
        <v>59000</v>
      </c>
      <c r="G50" s="31">
        <v>20900</v>
      </c>
      <c r="H50" s="31">
        <v>0</v>
      </c>
      <c r="I50" s="31">
        <v>0</v>
      </c>
      <c r="J50" s="27">
        <f t="shared" si="2"/>
        <v>0</v>
      </c>
      <c r="K50" s="31">
        <v>0</v>
      </c>
      <c r="L50" s="31">
        <v>0</v>
      </c>
      <c r="M50" s="31">
        <v>0</v>
      </c>
      <c r="N50" s="31">
        <v>0</v>
      </c>
      <c r="O50" s="31">
        <v>0</v>
      </c>
      <c r="P50" s="27">
        <f t="shared" si="1"/>
        <v>59000</v>
      </c>
      <c r="Q50" s="24"/>
    </row>
    <row r="51" spans="1:17" ht="85.5">
      <c r="A51" s="28" t="s">
        <v>96</v>
      </c>
      <c r="B51" s="28" t="s">
        <v>97</v>
      </c>
      <c r="C51" s="29" t="s">
        <v>93</v>
      </c>
      <c r="D51" s="30" t="s">
        <v>98</v>
      </c>
      <c r="E51" s="27">
        <f t="shared" si="4"/>
        <v>3752100</v>
      </c>
      <c r="F51" s="31">
        <v>3752100</v>
      </c>
      <c r="G51" s="31">
        <v>0</v>
      </c>
      <c r="H51" s="31">
        <v>0</v>
      </c>
      <c r="I51" s="31">
        <v>0</v>
      </c>
      <c r="J51" s="27">
        <f t="shared" si="2"/>
        <v>450000</v>
      </c>
      <c r="K51" s="31">
        <v>450000</v>
      </c>
      <c r="L51" s="31">
        <v>0</v>
      </c>
      <c r="M51" s="31">
        <v>0</v>
      </c>
      <c r="N51" s="31">
        <v>0</v>
      </c>
      <c r="O51" s="31">
        <v>0</v>
      </c>
      <c r="P51" s="27">
        <f t="shared" si="1"/>
        <v>4202100</v>
      </c>
      <c r="Q51" s="24"/>
    </row>
    <row r="52" spans="1:17" ht="15">
      <c r="A52" s="28" t="s">
        <v>99</v>
      </c>
      <c r="B52" s="28" t="s">
        <v>100</v>
      </c>
      <c r="C52" s="29" t="s">
        <v>93</v>
      </c>
      <c r="D52" s="30" t="s">
        <v>36</v>
      </c>
      <c r="E52" s="27">
        <f t="shared" si="4"/>
        <v>375900</v>
      </c>
      <c r="F52" s="31">
        <v>375900</v>
      </c>
      <c r="G52" s="31">
        <v>0</v>
      </c>
      <c r="H52" s="31">
        <v>0</v>
      </c>
      <c r="I52" s="31">
        <v>0</v>
      </c>
      <c r="J52" s="27">
        <f t="shared" si="2"/>
        <v>0</v>
      </c>
      <c r="K52" s="31">
        <v>0</v>
      </c>
      <c r="L52" s="31">
        <v>0</v>
      </c>
      <c r="M52" s="31">
        <v>0</v>
      </c>
      <c r="N52" s="31">
        <v>0</v>
      </c>
      <c r="O52" s="31">
        <v>0</v>
      </c>
      <c r="P52" s="27">
        <f t="shared" si="1"/>
        <v>375900</v>
      </c>
      <c r="Q52" s="24"/>
    </row>
    <row r="53" spans="1:17" ht="15">
      <c r="A53" s="28" t="s">
        <v>101</v>
      </c>
      <c r="B53" s="28" t="s">
        <v>103</v>
      </c>
      <c r="C53" s="29" t="s">
        <v>102</v>
      </c>
      <c r="D53" s="30" t="s">
        <v>104</v>
      </c>
      <c r="E53" s="27">
        <f t="shared" si="4"/>
        <v>18191300</v>
      </c>
      <c r="F53" s="31">
        <v>18191300</v>
      </c>
      <c r="G53" s="31">
        <v>0</v>
      </c>
      <c r="H53" s="31">
        <v>0</v>
      </c>
      <c r="I53" s="31">
        <v>0</v>
      </c>
      <c r="J53" s="27">
        <f t="shared" si="2"/>
        <v>0</v>
      </c>
      <c r="K53" s="31">
        <v>0</v>
      </c>
      <c r="L53" s="31">
        <v>0</v>
      </c>
      <c r="M53" s="31">
        <v>0</v>
      </c>
      <c r="N53" s="31">
        <v>0</v>
      </c>
      <c r="O53" s="31">
        <v>0</v>
      </c>
      <c r="P53" s="27">
        <f t="shared" si="1"/>
        <v>18191300</v>
      </c>
      <c r="Q53" s="24"/>
    </row>
    <row r="54" spans="1:17" ht="42.75">
      <c r="A54" s="28" t="s">
        <v>105</v>
      </c>
      <c r="B54" s="28" t="s">
        <v>107</v>
      </c>
      <c r="C54" s="29" t="s">
        <v>106</v>
      </c>
      <c r="D54" s="30" t="s">
        <v>108</v>
      </c>
      <c r="E54" s="27">
        <f t="shared" si="4"/>
        <v>747200</v>
      </c>
      <c r="F54" s="31">
        <v>747200</v>
      </c>
      <c r="G54" s="31">
        <v>0</v>
      </c>
      <c r="H54" s="31">
        <v>0</v>
      </c>
      <c r="I54" s="31">
        <v>0</v>
      </c>
      <c r="J54" s="27">
        <f t="shared" si="2"/>
        <v>0</v>
      </c>
      <c r="K54" s="31">
        <v>0</v>
      </c>
      <c r="L54" s="31">
        <v>0</v>
      </c>
      <c r="M54" s="31">
        <v>0</v>
      </c>
      <c r="N54" s="31">
        <v>0</v>
      </c>
      <c r="O54" s="31">
        <v>0</v>
      </c>
      <c r="P54" s="27">
        <f t="shared" si="1"/>
        <v>747200</v>
      </c>
      <c r="Q54" s="24"/>
    </row>
    <row r="55" spans="1:17" ht="15">
      <c r="A55" s="28" t="s">
        <v>109</v>
      </c>
      <c r="B55" s="28" t="s">
        <v>111</v>
      </c>
      <c r="C55" s="29" t="s">
        <v>110</v>
      </c>
      <c r="D55" s="30" t="s">
        <v>112</v>
      </c>
      <c r="E55" s="27">
        <f t="shared" si="4"/>
        <v>5144760</v>
      </c>
      <c r="F55" s="31">
        <v>5144760</v>
      </c>
      <c r="G55" s="31">
        <v>3308700</v>
      </c>
      <c r="H55" s="31">
        <v>565100</v>
      </c>
      <c r="I55" s="31">
        <v>0</v>
      </c>
      <c r="J55" s="27">
        <f t="shared" si="2"/>
        <v>0</v>
      </c>
      <c r="K55" s="31">
        <v>0</v>
      </c>
      <c r="L55" s="31">
        <v>0</v>
      </c>
      <c r="M55" s="31">
        <v>0</v>
      </c>
      <c r="N55" s="31">
        <v>0</v>
      </c>
      <c r="O55" s="31">
        <v>0</v>
      </c>
      <c r="P55" s="27">
        <f t="shared" si="1"/>
        <v>5144760</v>
      </c>
      <c r="Q55" s="24"/>
    </row>
    <row r="56" spans="1:17" ht="15">
      <c r="A56" s="28" t="s">
        <v>113</v>
      </c>
      <c r="B56" s="28" t="s">
        <v>114</v>
      </c>
      <c r="C56" s="29" t="s">
        <v>110</v>
      </c>
      <c r="D56" s="30" t="s">
        <v>115</v>
      </c>
      <c r="E56" s="27">
        <f t="shared" si="4"/>
        <v>2992870</v>
      </c>
      <c r="F56" s="31">
        <v>2992870</v>
      </c>
      <c r="G56" s="31">
        <v>1515000</v>
      </c>
      <c r="H56" s="31">
        <v>359300</v>
      </c>
      <c r="I56" s="31">
        <v>0</v>
      </c>
      <c r="J56" s="27">
        <f t="shared" si="2"/>
        <v>210000</v>
      </c>
      <c r="K56" s="31">
        <v>60000</v>
      </c>
      <c r="L56" s="31">
        <v>1000</v>
      </c>
      <c r="M56" s="31">
        <v>1100</v>
      </c>
      <c r="N56" s="31">
        <v>150000</v>
      </c>
      <c r="O56" s="31">
        <v>140000</v>
      </c>
      <c r="P56" s="27">
        <f t="shared" si="1"/>
        <v>3202870</v>
      </c>
      <c r="Q56" s="24"/>
    </row>
    <row r="57" spans="1:17" ht="15">
      <c r="A57" s="28" t="s">
        <v>116</v>
      </c>
      <c r="B57" s="28" t="s">
        <v>117</v>
      </c>
      <c r="C57" s="29" t="s">
        <v>76</v>
      </c>
      <c r="D57" s="30" t="s">
        <v>118</v>
      </c>
      <c r="E57" s="27">
        <f t="shared" si="4"/>
        <v>20963370</v>
      </c>
      <c r="F57" s="31">
        <v>20963370</v>
      </c>
      <c r="G57" s="31">
        <v>15121200</v>
      </c>
      <c r="H57" s="31">
        <v>1843200</v>
      </c>
      <c r="I57" s="31">
        <v>0</v>
      </c>
      <c r="J57" s="27">
        <f t="shared" si="2"/>
        <v>1956100</v>
      </c>
      <c r="K57" s="31">
        <v>1466800</v>
      </c>
      <c r="L57" s="31">
        <v>600000</v>
      </c>
      <c r="M57" s="31">
        <v>2800</v>
      </c>
      <c r="N57" s="31">
        <v>489300</v>
      </c>
      <c r="O57" s="31">
        <v>225000</v>
      </c>
      <c r="P57" s="27">
        <f t="shared" si="1"/>
        <v>22919470</v>
      </c>
      <c r="Q57" s="24"/>
    </row>
    <row r="58" spans="1:17" ht="28.5">
      <c r="A58" s="28" t="s">
        <v>119</v>
      </c>
      <c r="B58" s="18"/>
      <c r="C58" s="44"/>
      <c r="D58" s="45" t="s">
        <v>120</v>
      </c>
      <c r="E58" s="27">
        <f t="shared" si="4"/>
        <v>531400</v>
      </c>
      <c r="F58" s="31">
        <f>F59+F60</f>
        <v>531400</v>
      </c>
      <c r="G58" s="31">
        <f>G59+G60</f>
        <v>0</v>
      </c>
      <c r="H58" s="31">
        <f>H59+H60</f>
        <v>0</v>
      </c>
      <c r="I58" s="31">
        <f>I59+I60</f>
        <v>0</v>
      </c>
      <c r="J58" s="27">
        <f t="shared" si="2"/>
        <v>0</v>
      </c>
      <c r="K58" s="31">
        <f>K59+K60</f>
        <v>0</v>
      </c>
      <c r="L58" s="31">
        <f>L59+L60</f>
        <v>0</v>
      </c>
      <c r="M58" s="31">
        <f>M59+M60</f>
        <v>0</v>
      </c>
      <c r="N58" s="31">
        <f>N59+N60</f>
        <v>0</v>
      </c>
      <c r="O58" s="31">
        <f>O59+O60</f>
        <v>0</v>
      </c>
      <c r="P58" s="27">
        <f t="shared" si="1"/>
        <v>531400</v>
      </c>
      <c r="Q58" s="24"/>
    </row>
    <row r="59" spans="1:17" ht="30">
      <c r="A59" s="37" t="s">
        <v>121</v>
      </c>
      <c r="B59" s="37" t="s">
        <v>123</v>
      </c>
      <c r="C59" s="38" t="s">
        <v>122</v>
      </c>
      <c r="D59" s="39" t="s">
        <v>124</v>
      </c>
      <c r="E59" s="27">
        <f t="shared" si="4"/>
        <v>313500</v>
      </c>
      <c r="F59" s="40">
        <v>313500</v>
      </c>
      <c r="G59" s="40">
        <v>0</v>
      </c>
      <c r="H59" s="40">
        <v>0</v>
      </c>
      <c r="I59" s="40">
        <v>0</v>
      </c>
      <c r="J59" s="27">
        <f t="shared" si="2"/>
        <v>0</v>
      </c>
      <c r="K59" s="40">
        <v>0</v>
      </c>
      <c r="L59" s="40">
        <v>0</v>
      </c>
      <c r="M59" s="40">
        <v>0</v>
      </c>
      <c r="N59" s="40">
        <v>0</v>
      </c>
      <c r="O59" s="40">
        <v>0</v>
      </c>
      <c r="P59" s="41">
        <f t="shared" si="1"/>
        <v>313500</v>
      </c>
      <c r="Q59" s="24"/>
    </row>
    <row r="60" spans="1:17" ht="45">
      <c r="A60" s="37" t="s">
        <v>125</v>
      </c>
      <c r="B60" s="37" t="s">
        <v>126</v>
      </c>
      <c r="C60" s="38" t="s">
        <v>122</v>
      </c>
      <c r="D60" s="39" t="s">
        <v>127</v>
      </c>
      <c r="E60" s="27">
        <f t="shared" si="4"/>
        <v>217900</v>
      </c>
      <c r="F60" s="40">
        <v>217900</v>
      </c>
      <c r="G60" s="40">
        <v>0</v>
      </c>
      <c r="H60" s="40">
        <v>0</v>
      </c>
      <c r="I60" s="40">
        <v>0</v>
      </c>
      <c r="J60" s="27">
        <f t="shared" si="2"/>
        <v>0</v>
      </c>
      <c r="K60" s="40">
        <v>0</v>
      </c>
      <c r="L60" s="40">
        <v>0</v>
      </c>
      <c r="M60" s="40">
        <v>0</v>
      </c>
      <c r="N60" s="40">
        <v>0</v>
      </c>
      <c r="O60" s="40">
        <v>0</v>
      </c>
      <c r="P60" s="41">
        <f t="shared" si="1"/>
        <v>217900</v>
      </c>
      <c r="Q60" s="24"/>
    </row>
    <row r="61" spans="1:17" ht="28.5">
      <c r="A61" s="32" t="s">
        <v>128</v>
      </c>
      <c r="B61" s="33"/>
      <c r="C61" s="34"/>
      <c r="D61" s="35" t="s">
        <v>129</v>
      </c>
      <c r="E61" s="36">
        <f t="shared" si="4"/>
        <v>21940300</v>
      </c>
      <c r="F61" s="36">
        <f>F62+F63+F64</f>
        <v>21940300</v>
      </c>
      <c r="G61" s="36">
        <f>G62+G63+G64</f>
        <v>9521600</v>
      </c>
      <c r="H61" s="36">
        <f>H62+H63+H64</f>
        <v>1669600</v>
      </c>
      <c r="I61" s="36">
        <f>I62+I63+I64</f>
        <v>0</v>
      </c>
      <c r="J61" s="36">
        <f t="shared" si="2"/>
        <v>104000</v>
      </c>
      <c r="K61" s="36">
        <f>K62+K63+K64</f>
        <v>104000</v>
      </c>
      <c r="L61" s="36">
        <f>L62+L63+L64</f>
        <v>0</v>
      </c>
      <c r="M61" s="36">
        <f>M62+M63+M64</f>
        <v>30700</v>
      </c>
      <c r="N61" s="36">
        <f>N62+N63+N64</f>
        <v>0</v>
      </c>
      <c r="O61" s="36">
        <f>O62+O63+O64</f>
        <v>0</v>
      </c>
      <c r="P61" s="36">
        <f t="shared" si="1"/>
        <v>22044300</v>
      </c>
      <c r="Q61" s="24"/>
    </row>
    <row r="62" spans="1:17" ht="30">
      <c r="A62" s="37" t="s">
        <v>130</v>
      </c>
      <c r="B62" s="37" t="s">
        <v>131</v>
      </c>
      <c r="C62" s="38" t="s">
        <v>122</v>
      </c>
      <c r="D62" s="39" t="s">
        <v>132</v>
      </c>
      <c r="E62" s="27">
        <f t="shared" si="4"/>
        <v>13928800</v>
      </c>
      <c r="F62" s="40">
        <v>13928800</v>
      </c>
      <c r="G62" s="40">
        <v>9521600</v>
      </c>
      <c r="H62" s="40">
        <v>1669600</v>
      </c>
      <c r="I62" s="40">
        <v>0</v>
      </c>
      <c r="J62" s="27">
        <f t="shared" si="2"/>
        <v>104000</v>
      </c>
      <c r="K62" s="40">
        <v>104000</v>
      </c>
      <c r="L62" s="40">
        <v>0</v>
      </c>
      <c r="M62" s="40">
        <v>30700</v>
      </c>
      <c r="N62" s="40">
        <v>0</v>
      </c>
      <c r="O62" s="40">
        <v>0</v>
      </c>
      <c r="P62" s="41">
        <f t="shared" si="1"/>
        <v>14032800</v>
      </c>
      <c r="Q62" s="24"/>
    </row>
    <row r="63" spans="1:17" ht="75">
      <c r="A63" s="37" t="s">
        <v>133</v>
      </c>
      <c r="B63" s="37" t="s">
        <v>134</v>
      </c>
      <c r="C63" s="38" t="s">
        <v>122</v>
      </c>
      <c r="D63" s="39" t="s">
        <v>135</v>
      </c>
      <c r="E63" s="27">
        <f t="shared" si="4"/>
        <v>1594800</v>
      </c>
      <c r="F63" s="40">
        <v>1594800</v>
      </c>
      <c r="G63" s="40">
        <v>0</v>
      </c>
      <c r="H63" s="40">
        <v>0</v>
      </c>
      <c r="I63" s="40">
        <v>0</v>
      </c>
      <c r="J63" s="27">
        <f t="shared" si="2"/>
        <v>0</v>
      </c>
      <c r="K63" s="40">
        <v>0</v>
      </c>
      <c r="L63" s="40">
        <v>0</v>
      </c>
      <c r="M63" s="40">
        <v>0</v>
      </c>
      <c r="N63" s="40">
        <v>0</v>
      </c>
      <c r="O63" s="40">
        <v>0</v>
      </c>
      <c r="P63" s="41">
        <f t="shared" si="1"/>
        <v>1594800</v>
      </c>
      <c r="Q63" s="24"/>
    </row>
    <row r="64" spans="1:17" ht="15">
      <c r="A64" s="37" t="s">
        <v>136</v>
      </c>
      <c r="B64" s="37" t="s">
        <v>137</v>
      </c>
      <c r="C64" s="38" t="s">
        <v>122</v>
      </c>
      <c r="D64" s="39" t="s">
        <v>138</v>
      </c>
      <c r="E64" s="27">
        <f t="shared" si="4"/>
        <v>6416700</v>
      </c>
      <c r="F64" s="40">
        <v>6416700</v>
      </c>
      <c r="G64" s="40">
        <v>0</v>
      </c>
      <c r="H64" s="40">
        <v>0</v>
      </c>
      <c r="I64" s="40">
        <v>0</v>
      </c>
      <c r="J64" s="27">
        <f t="shared" si="2"/>
        <v>0</v>
      </c>
      <c r="K64" s="40">
        <v>0</v>
      </c>
      <c r="L64" s="40">
        <v>0</v>
      </c>
      <c r="M64" s="40">
        <v>0</v>
      </c>
      <c r="N64" s="40">
        <v>0</v>
      </c>
      <c r="O64" s="40">
        <v>0</v>
      </c>
      <c r="P64" s="41">
        <f t="shared" si="1"/>
        <v>6416700</v>
      </c>
      <c r="Q64" s="24"/>
    </row>
    <row r="65" spans="1:17" ht="28.5">
      <c r="A65" s="32" t="s">
        <v>139</v>
      </c>
      <c r="B65" s="33"/>
      <c r="C65" s="34"/>
      <c r="D65" s="35" t="s">
        <v>140</v>
      </c>
      <c r="E65" s="36">
        <f t="shared" si="4"/>
        <v>99600</v>
      </c>
      <c r="F65" s="36">
        <f>F66</f>
        <v>99600</v>
      </c>
      <c r="G65" s="36">
        <f>G66</f>
        <v>0</v>
      </c>
      <c r="H65" s="36">
        <f>H66</f>
        <v>0</v>
      </c>
      <c r="I65" s="36">
        <f>I66</f>
        <v>0</v>
      </c>
      <c r="J65" s="36">
        <f t="shared" si="2"/>
        <v>0</v>
      </c>
      <c r="K65" s="36">
        <f>K66</f>
        <v>0</v>
      </c>
      <c r="L65" s="36">
        <f>L66</f>
        <v>0</v>
      </c>
      <c r="M65" s="36">
        <f>M66</f>
        <v>0</v>
      </c>
      <c r="N65" s="36">
        <f>N66</f>
        <v>0</v>
      </c>
      <c r="O65" s="36">
        <f>O66</f>
        <v>0</v>
      </c>
      <c r="P65" s="36">
        <f t="shared" si="1"/>
        <v>99600</v>
      </c>
      <c r="Q65" s="24"/>
    </row>
    <row r="66" spans="1:17" ht="45">
      <c r="A66" s="37" t="s">
        <v>141</v>
      </c>
      <c r="B66" s="37" t="s">
        <v>142</v>
      </c>
      <c r="C66" s="38" t="s">
        <v>122</v>
      </c>
      <c r="D66" s="39" t="s">
        <v>143</v>
      </c>
      <c r="E66" s="27">
        <f t="shared" si="4"/>
        <v>99600</v>
      </c>
      <c r="F66" s="40">
        <v>99600</v>
      </c>
      <c r="G66" s="40">
        <v>0</v>
      </c>
      <c r="H66" s="40">
        <v>0</v>
      </c>
      <c r="I66" s="40">
        <v>0</v>
      </c>
      <c r="J66" s="27">
        <f t="shared" si="2"/>
        <v>0</v>
      </c>
      <c r="K66" s="40">
        <v>0</v>
      </c>
      <c r="L66" s="40">
        <v>0</v>
      </c>
      <c r="M66" s="40">
        <v>0</v>
      </c>
      <c r="N66" s="40">
        <v>0</v>
      </c>
      <c r="O66" s="40">
        <v>0</v>
      </c>
      <c r="P66" s="41">
        <f t="shared" si="1"/>
        <v>99600</v>
      </c>
      <c r="Q66" s="24"/>
    </row>
    <row r="67" spans="1:17" ht="42.75">
      <c r="A67" s="32" t="s">
        <v>144</v>
      </c>
      <c r="B67" s="33"/>
      <c r="C67" s="34"/>
      <c r="D67" s="35" t="s">
        <v>145</v>
      </c>
      <c r="E67" s="36">
        <f t="shared" si="4"/>
        <v>324800</v>
      </c>
      <c r="F67" s="36">
        <f>F68+F69</f>
        <v>324800</v>
      </c>
      <c r="G67" s="36">
        <f>G68+G69</f>
        <v>239700</v>
      </c>
      <c r="H67" s="36">
        <f>H68+H69</f>
        <v>6200</v>
      </c>
      <c r="I67" s="36">
        <f>I68+I69</f>
        <v>0</v>
      </c>
      <c r="J67" s="36">
        <f t="shared" si="2"/>
        <v>0</v>
      </c>
      <c r="K67" s="36">
        <f>K68+K69</f>
        <v>0</v>
      </c>
      <c r="L67" s="36">
        <f>L68+L69</f>
        <v>0</v>
      </c>
      <c r="M67" s="36">
        <f>M68+M69</f>
        <v>0</v>
      </c>
      <c r="N67" s="36">
        <f>N68+N69</f>
        <v>0</v>
      </c>
      <c r="O67" s="36">
        <f>O68+O69</f>
        <v>0</v>
      </c>
      <c r="P67" s="36">
        <f t="shared" si="1"/>
        <v>324800</v>
      </c>
      <c r="Q67" s="24"/>
    </row>
    <row r="68" spans="1:17" ht="30">
      <c r="A68" s="37" t="s">
        <v>146</v>
      </c>
      <c r="B68" s="37" t="s">
        <v>147</v>
      </c>
      <c r="C68" s="38" t="s">
        <v>122</v>
      </c>
      <c r="D68" s="39" t="s">
        <v>148</v>
      </c>
      <c r="E68" s="27">
        <f t="shared" si="4"/>
        <v>302000</v>
      </c>
      <c r="F68" s="40">
        <v>302000</v>
      </c>
      <c r="G68" s="40">
        <v>239700</v>
      </c>
      <c r="H68" s="40">
        <v>6200</v>
      </c>
      <c r="I68" s="40">
        <v>0</v>
      </c>
      <c r="J68" s="27">
        <f t="shared" si="2"/>
        <v>0</v>
      </c>
      <c r="K68" s="40">
        <v>0</v>
      </c>
      <c r="L68" s="40">
        <v>0</v>
      </c>
      <c r="M68" s="40">
        <v>0</v>
      </c>
      <c r="N68" s="40">
        <v>0</v>
      </c>
      <c r="O68" s="40">
        <v>0</v>
      </c>
      <c r="P68" s="41">
        <f t="shared" si="1"/>
        <v>302000</v>
      </c>
      <c r="Q68" s="24"/>
    </row>
    <row r="69" spans="1:17" ht="45">
      <c r="A69" s="37" t="s">
        <v>149</v>
      </c>
      <c r="B69" s="37" t="s">
        <v>150</v>
      </c>
      <c r="C69" s="38" t="s">
        <v>122</v>
      </c>
      <c r="D69" s="39" t="s">
        <v>151</v>
      </c>
      <c r="E69" s="27">
        <f t="shared" si="4"/>
        <v>22800</v>
      </c>
      <c r="F69" s="40">
        <v>22800</v>
      </c>
      <c r="G69" s="40">
        <v>0</v>
      </c>
      <c r="H69" s="40">
        <v>0</v>
      </c>
      <c r="I69" s="40">
        <v>0</v>
      </c>
      <c r="J69" s="27">
        <f t="shared" si="2"/>
        <v>0</v>
      </c>
      <c r="K69" s="40">
        <v>0</v>
      </c>
      <c r="L69" s="40">
        <v>0</v>
      </c>
      <c r="M69" s="40">
        <v>0</v>
      </c>
      <c r="N69" s="40">
        <v>0</v>
      </c>
      <c r="O69" s="40">
        <v>0</v>
      </c>
      <c r="P69" s="41">
        <f t="shared" si="1"/>
        <v>22800</v>
      </c>
      <c r="Q69" s="24"/>
    </row>
    <row r="70" spans="1:17" ht="28.5">
      <c r="A70" s="28" t="s">
        <v>152</v>
      </c>
      <c r="B70" s="28" t="s">
        <v>153</v>
      </c>
      <c r="C70" s="29" t="s">
        <v>122</v>
      </c>
      <c r="D70" s="30" t="s">
        <v>154</v>
      </c>
      <c r="E70" s="27">
        <f t="shared" si="4"/>
        <v>1582600</v>
      </c>
      <c r="F70" s="31">
        <v>1582600</v>
      </c>
      <c r="G70" s="31">
        <v>224400</v>
      </c>
      <c r="H70" s="31">
        <v>35800</v>
      </c>
      <c r="I70" s="31">
        <v>0</v>
      </c>
      <c r="J70" s="27">
        <f t="shared" si="2"/>
        <v>0</v>
      </c>
      <c r="K70" s="31">
        <v>0</v>
      </c>
      <c r="L70" s="31">
        <v>0</v>
      </c>
      <c r="M70" s="31">
        <v>0</v>
      </c>
      <c r="N70" s="31">
        <v>0</v>
      </c>
      <c r="O70" s="31">
        <v>0</v>
      </c>
      <c r="P70" s="27">
        <f t="shared" si="1"/>
        <v>1582600</v>
      </c>
      <c r="Q70" s="24"/>
    </row>
    <row r="71" spans="1:17" ht="15">
      <c r="A71" s="28" t="s">
        <v>155</v>
      </c>
      <c r="B71" s="28" t="s">
        <v>156</v>
      </c>
      <c r="C71" s="29" t="s">
        <v>122</v>
      </c>
      <c r="D71" s="30" t="s">
        <v>36</v>
      </c>
      <c r="E71" s="27">
        <f t="shared" si="4"/>
        <v>698300</v>
      </c>
      <c r="F71" s="31">
        <v>698300</v>
      </c>
      <c r="G71" s="31">
        <v>0</v>
      </c>
      <c r="H71" s="31">
        <v>0</v>
      </c>
      <c r="I71" s="31">
        <v>0</v>
      </c>
      <c r="J71" s="27">
        <f t="shared" si="2"/>
        <v>0</v>
      </c>
      <c r="K71" s="31">
        <v>0</v>
      </c>
      <c r="L71" s="31">
        <v>0</v>
      </c>
      <c r="M71" s="31">
        <v>0</v>
      </c>
      <c r="N71" s="31">
        <v>0</v>
      </c>
      <c r="O71" s="31">
        <v>0</v>
      </c>
      <c r="P71" s="27">
        <f t="shared" si="1"/>
        <v>698300</v>
      </c>
      <c r="Q71" s="24"/>
    </row>
    <row r="72" spans="1:17" ht="57">
      <c r="A72" s="28" t="s">
        <v>157</v>
      </c>
      <c r="B72" s="28" t="s">
        <v>158</v>
      </c>
      <c r="C72" s="29" t="s">
        <v>68</v>
      </c>
      <c r="D72" s="30" t="s">
        <v>159</v>
      </c>
      <c r="E72" s="27">
        <f t="shared" si="4"/>
        <v>0</v>
      </c>
      <c r="F72" s="31">
        <v>0</v>
      </c>
      <c r="G72" s="31">
        <v>0</v>
      </c>
      <c r="H72" s="31">
        <v>0</v>
      </c>
      <c r="I72" s="31">
        <v>0</v>
      </c>
      <c r="J72" s="27">
        <f t="shared" si="2"/>
        <v>0</v>
      </c>
      <c r="K72" s="31">
        <v>0</v>
      </c>
      <c r="L72" s="31">
        <v>0</v>
      </c>
      <c r="M72" s="31">
        <v>0</v>
      </c>
      <c r="N72" s="31">
        <v>0</v>
      </c>
      <c r="O72" s="31">
        <v>0</v>
      </c>
      <c r="P72" s="27">
        <f t="shared" si="1"/>
        <v>0</v>
      </c>
      <c r="Q72" s="24"/>
    </row>
    <row r="73" spans="1:17" ht="57">
      <c r="A73" s="28" t="s">
        <v>160</v>
      </c>
      <c r="B73" s="28" t="s">
        <v>162</v>
      </c>
      <c r="C73" s="29" t="s">
        <v>161</v>
      </c>
      <c r="D73" s="30" t="s">
        <v>163</v>
      </c>
      <c r="E73" s="27">
        <f t="shared" si="4"/>
        <v>0</v>
      </c>
      <c r="F73" s="31">
        <v>0</v>
      </c>
      <c r="G73" s="31">
        <v>0</v>
      </c>
      <c r="H73" s="31">
        <v>0</v>
      </c>
      <c r="I73" s="31">
        <v>0</v>
      </c>
      <c r="J73" s="27">
        <f t="shared" si="2"/>
        <v>550000</v>
      </c>
      <c r="K73" s="31">
        <v>0</v>
      </c>
      <c r="L73" s="31">
        <v>0</v>
      </c>
      <c r="M73" s="31">
        <v>0</v>
      </c>
      <c r="N73" s="31">
        <v>550000</v>
      </c>
      <c r="O73" s="31">
        <v>550000</v>
      </c>
      <c r="P73" s="27">
        <f t="shared" si="1"/>
        <v>550000</v>
      </c>
      <c r="Q73" s="24"/>
    </row>
    <row r="74" spans="1:17" ht="28.5">
      <c r="A74" s="28" t="s">
        <v>164</v>
      </c>
      <c r="B74" s="28" t="s">
        <v>166</v>
      </c>
      <c r="C74" s="29" t="s">
        <v>165</v>
      </c>
      <c r="D74" s="30" t="s">
        <v>167</v>
      </c>
      <c r="E74" s="27">
        <f t="shared" si="4"/>
        <v>0</v>
      </c>
      <c r="F74" s="31">
        <v>0</v>
      </c>
      <c r="G74" s="31">
        <v>0</v>
      </c>
      <c r="H74" s="31">
        <v>0</v>
      </c>
      <c r="I74" s="31">
        <v>0</v>
      </c>
      <c r="J74" s="27">
        <f t="shared" si="2"/>
        <v>62100</v>
      </c>
      <c r="K74" s="31">
        <v>62100</v>
      </c>
      <c r="L74" s="31">
        <v>0</v>
      </c>
      <c r="M74" s="31">
        <v>0</v>
      </c>
      <c r="N74" s="31">
        <v>0</v>
      </c>
      <c r="O74" s="31">
        <v>0</v>
      </c>
      <c r="P74" s="27">
        <f t="shared" si="1"/>
        <v>62100</v>
      </c>
      <c r="Q74" s="24"/>
    </row>
    <row r="75" spans="1:17" ht="15">
      <c r="A75" s="19" t="s">
        <v>168</v>
      </c>
      <c r="B75" s="20"/>
      <c r="C75" s="21"/>
      <c r="D75" s="43" t="s">
        <v>578</v>
      </c>
      <c r="E75" s="23">
        <f t="shared" si="4"/>
        <v>386573424</v>
      </c>
      <c r="F75" s="23">
        <f>F76</f>
        <v>386573424</v>
      </c>
      <c r="G75" s="23">
        <f>G76</f>
        <v>223980292</v>
      </c>
      <c r="H75" s="23">
        <f>H76</f>
        <v>38024779</v>
      </c>
      <c r="I75" s="23">
        <f>I76</f>
        <v>0</v>
      </c>
      <c r="J75" s="23">
        <f t="shared" si="2"/>
        <v>25908944</v>
      </c>
      <c r="K75" s="23">
        <f>K76</f>
        <v>11083704</v>
      </c>
      <c r="L75" s="23">
        <f>L76</f>
        <v>4774199</v>
      </c>
      <c r="M75" s="23">
        <f>M76</f>
        <v>2120661</v>
      </c>
      <c r="N75" s="23">
        <f>N76</f>
        <v>14825240</v>
      </c>
      <c r="O75" s="23">
        <f>O76</f>
        <v>14260000</v>
      </c>
      <c r="P75" s="23">
        <f t="shared" si="1"/>
        <v>412482368</v>
      </c>
      <c r="Q75" s="24"/>
    </row>
    <row r="76" spans="1:17" ht="28.5">
      <c r="A76" s="25" t="s">
        <v>169</v>
      </c>
      <c r="B76" s="17"/>
      <c r="C76" s="26"/>
      <c r="D76" s="42" t="s">
        <v>580</v>
      </c>
      <c r="E76" s="27">
        <f t="shared" si="4"/>
        <v>386573424</v>
      </c>
      <c r="F76" s="27">
        <f>SUM(F77,F78,F80,F82,F84,F86,F88,F89,F92,F93,F94,F95,F96,F100,F101,F102,F103,F104,F105)</f>
        <v>386573424</v>
      </c>
      <c r="G76" s="27">
        <f>SUM(G77,G78,G80,G82,G84,G86,G88,G89,G92,G93,G94,G95,G96,G100,G101,G102,G103,G104,G105)</f>
        <v>223980292</v>
      </c>
      <c r="H76" s="27">
        <f>SUM(H77,H78,H80,H82,H84,H86,H88,H89,H92,H93,H94,H95,H96,H100,H101,H102,H103,H104,H105)</f>
        <v>38024779</v>
      </c>
      <c r="I76" s="27">
        <f>SUM(I77,I78,I80,I82,I84,I86,I88,I89,I92,I93,I94,I95,I96,I100,I101,I102,I103,I104,I105)</f>
        <v>0</v>
      </c>
      <c r="J76" s="27">
        <f t="shared" si="2"/>
        <v>25908944</v>
      </c>
      <c r="K76" s="27">
        <f>SUM(K77,K78,K80,K82,K84,K86,K88,K89,K92,K93,K94,K95,K96,K100,K101,K102,K103,K104,K105)</f>
        <v>11083704</v>
      </c>
      <c r="L76" s="27">
        <f>SUM(L77,L78,L80,L82,L84,L86,L88,L89,L92,L93,L94,L95,L96,L100,L101,L102,L103,L104,L105)</f>
        <v>4774199</v>
      </c>
      <c r="M76" s="27">
        <f>SUM(M77,M78,M80,M82,M84,M86,M88,M89,M92,M93,M94,M95,M96,M100,M101,M102,M103,M104,M105)</f>
        <v>2120661</v>
      </c>
      <c r="N76" s="27">
        <f>SUM(N77,N78,N80,N82,N84,N86,N88,N89,N92,N93,N94,N95,N96,N100,N101,N102,N103,N104,N105)</f>
        <v>14825240</v>
      </c>
      <c r="O76" s="27">
        <f>SUM(O77,O78,O80,O82,O84,O86,O88,O89,O92,O93,O94,O95,O96,O100,O101,O102,O103,O104,O105)</f>
        <v>14260000</v>
      </c>
      <c r="P76" s="27">
        <f t="shared" si="1"/>
        <v>412482368</v>
      </c>
      <c r="Q76" s="24"/>
    </row>
    <row r="77" spans="1:17" ht="15">
      <c r="A77" s="28" t="s">
        <v>170</v>
      </c>
      <c r="B77" s="28" t="s">
        <v>22</v>
      </c>
      <c r="C77" s="29" t="s">
        <v>21</v>
      </c>
      <c r="D77" s="30" t="s">
        <v>23</v>
      </c>
      <c r="E77" s="27">
        <f t="shared" si="4"/>
        <v>2813057</v>
      </c>
      <c r="F77" s="31">
        <v>2813057</v>
      </c>
      <c r="G77" s="31">
        <v>2087892</v>
      </c>
      <c r="H77" s="31">
        <v>129079</v>
      </c>
      <c r="I77" s="31">
        <v>0</v>
      </c>
      <c r="J77" s="27">
        <f t="shared" si="2"/>
        <v>0</v>
      </c>
      <c r="K77" s="31">
        <v>0</v>
      </c>
      <c r="L77" s="31">
        <v>0</v>
      </c>
      <c r="M77" s="31">
        <v>0</v>
      </c>
      <c r="N77" s="31">
        <v>0</v>
      </c>
      <c r="O77" s="31">
        <v>0</v>
      </c>
      <c r="P77" s="27">
        <f t="shared" si="1"/>
        <v>2813057</v>
      </c>
      <c r="Q77" s="24"/>
    </row>
    <row r="78" spans="1:17" ht="15">
      <c r="A78" s="28" t="s">
        <v>171</v>
      </c>
      <c r="B78" s="28" t="s">
        <v>173</v>
      </c>
      <c r="C78" s="29" t="s">
        <v>172</v>
      </c>
      <c r="D78" s="30" t="s">
        <v>174</v>
      </c>
      <c r="E78" s="27">
        <f t="shared" si="4"/>
        <v>183788510</v>
      </c>
      <c r="F78" s="31">
        <v>183788510</v>
      </c>
      <c r="G78" s="31">
        <v>118091369</v>
      </c>
      <c r="H78" s="31">
        <v>25834607</v>
      </c>
      <c r="I78" s="31">
        <v>0</v>
      </c>
      <c r="J78" s="27">
        <f t="shared" si="2"/>
        <v>2625534</v>
      </c>
      <c r="K78" s="31">
        <v>1922324</v>
      </c>
      <c r="L78" s="31">
        <v>326277</v>
      </c>
      <c r="M78" s="31">
        <v>716679</v>
      </c>
      <c r="N78" s="31">
        <v>703210</v>
      </c>
      <c r="O78" s="31">
        <v>637970</v>
      </c>
      <c r="P78" s="27">
        <f t="shared" si="1"/>
        <v>186414044</v>
      </c>
      <c r="Q78" s="24"/>
    </row>
    <row r="79" spans="1:17" ht="45">
      <c r="A79" s="28"/>
      <c r="B79" s="28"/>
      <c r="C79" s="29"/>
      <c r="D79" s="39" t="s">
        <v>587</v>
      </c>
      <c r="E79" s="41">
        <f t="shared" si="4"/>
        <v>112782934</v>
      </c>
      <c r="F79" s="40">
        <v>112782934</v>
      </c>
      <c r="G79" s="40">
        <v>92445028</v>
      </c>
      <c r="H79" s="31"/>
      <c r="I79" s="31"/>
      <c r="J79" s="27"/>
      <c r="K79" s="31"/>
      <c r="L79" s="31"/>
      <c r="M79" s="31"/>
      <c r="N79" s="31"/>
      <c r="O79" s="31"/>
      <c r="P79" s="27"/>
      <c r="Q79" s="24"/>
    </row>
    <row r="80" spans="1:17" ht="85.5">
      <c r="A80" s="28" t="s">
        <v>175</v>
      </c>
      <c r="B80" s="28" t="s">
        <v>177</v>
      </c>
      <c r="C80" s="29" t="s">
        <v>176</v>
      </c>
      <c r="D80" s="30" t="s">
        <v>178</v>
      </c>
      <c r="E80" s="27">
        <f t="shared" si="4"/>
        <v>33080221</v>
      </c>
      <c r="F80" s="31">
        <v>33080221</v>
      </c>
      <c r="G80" s="31">
        <v>22748257</v>
      </c>
      <c r="H80" s="31">
        <v>4169273</v>
      </c>
      <c r="I80" s="31">
        <v>0</v>
      </c>
      <c r="J80" s="27">
        <f t="shared" si="2"/>
        <v>325382</v>
      </c>
      <c r="K80" s="31">
        <v>325382</v>
      </c>
      <c r="L80" s="31">
        <v>127736</v>
      </c>
      <c r="M80" s="31">
        <v>35482</v>
      </c>
      <c r="N80" s="31">
        <v>0</v>
      </c>
      <c r="O80" s="31">
        <v>0</v>
      </c>
      <c r="P80" s="27">
        <f t="shared" si="1"/>
        <v>33405603</v>
      </c>
      <c r="Q80" s="24"/>
    </row>
    <row r="81" spans="1:17" ht="45">
      <c r="A81" s="28"/>
      <c r="B81" s="28"/>
      <c r="C81" s="29"/>
      <c r="D81" s="39" t="s">
        <v>587</v>
      </c>
      <c r="E81" s="41">
        <f t="shared" si="4"/>
        <v>21725680</v>
      </c>
      <c r="F81" s="40">
        <v>21725680</v>
      </c>
      <c r="G81" s="40">
        <v>17807934</v>
      </c>
      <c r="H81" s="31"/>
      <c r="I81" s="31"/>
      <c r="J81" s="27"/>
      <c r="K81" s="31"/>
      <c r="L81" s="31"/>
      <c r="M81" s="31"/>
      <c r="N81" s="31"/>
      <c r="O81" s="31"/>
      <c r="P81" s="27"/>
      <c r="Q81" s="24"/>
    </row>
    <row r="82" spans="1:17" ht="57">
      <c r="A82" s="28" t="s">
        <v>179</v>
      </c>
      <c r="B82" s="28" t="s">
        <v>181</v>
      </c>
      <c r="C82" s="29" t="s">
        <v>180</v>
      </c>
      <c r="D82" s="30" t="s">
        <v>182</v>
      </c>
      <c r="E82" s="27">
        <f t="shared" si="4"/>
        <v>5608676</v>
      </c>
      <c r="F82" s="31">
        <v>5608676</v>
      </c>
      <c r="G82" s="31">
        <v>4152380</v>
      </c>
      <c r="H82" s="31">
        <v>460691</v>
      </c>
      <c r="I82" s="31">
        <v>0</v>
      </c>
      <c r="J82" s="27">
        <f t="shared" si="2"/>
        <v>482178</v>
      </c>
      <c r="K82" s="31">
        <v>482178</v>
      </c>
      <c r="L82" s="31">
        <v>258136</v>
      </c>
      <c r="M82" s="31">
        <v>48401</v>
      </c>
      <c r="N82" s="31">
        <v>0</v>
      </c>
      <c r="O82" s="31">
        <v>0</v>
      </c>
      <c r="P82" s="27">
        <f aca="true" t="shared" si="5" ref="P82:P149">E82+J82</f>
        <v>6090854</v>
      </c>
      <c r="Q82" s="24"/>
    </row>
    <row r="83" spans="1:17" ht="45">
      <c r="A83" s="28"/>
      <c r="B83" s="28"/>
      <c r="C83" s="29"/>
      <c r="D83" s="39" t="s">
        <v>587</v>
      </c>
      <c r="E83" s="41">
        <f t="shared" si="4"/>
        <v>3965723</v>
      </c>
      <c r="F83" s="40">
        <v>3965723</v>
      </c>
      <c r="G83" s="40">
        <v>3250592</v>
      </c>
      <c r="H83" s="31"/>
      <c r="I83" s="31"/>
      <c r="J83" s="27"/>
      <c r="K83" s="31"/>
      <c r="L83" s="31"/>
      <c r="M83" s="31"/>
      <c r="N83" s="31"/>
      <c r="O83" s="31"/>
      <c r="P83" s="27"/>
      <c r="Q83" s="24"/>
    </row>
    <row r="84" spans="1:17" ht="28.5">
      <c r="A84" s="28" t="s">
        <v>183</v>
      </c>
      <c r="B84" s="28" t="s">
        <v>185</v>
      </c>
      <c r="C84" s="29" t="s">
        <v>184</v>
      </c>
      <c r="D84" s="30" t="s">
        <v>186</v>
      </c>
      <c r="E84" s="27">
        <f t="shared" si="4"/>
        <v>10284582</v>
      </c>
      <c r="F84" s="31">
        <v>10284582</v>
      </c>
      <c r="G84" s="31">
        <v>7055637</v>
      </c>
      <c r="H84" s="31">
        <v>754339</v>
      </c>
      <c r="I84" s="31">
        <v>0</v>
      </c>
      <c r="J84" s="27">
        <f aca="true" t="shared" si="6" ref="J84:J150">K84+N84</f>
        <v>6988015</v>
      </c>
      <c r="K84" s="31">
        <v>6488015</v>
      </c>
      <c r="L84" s="31">
        <v>3418928</v>
      </c>
      <c r="M84" s="31">
        <v>809830</v>
      </c>
      <c r="N84" s="31">
        <v>500000</v>
      </c>
      <c r="O84" s="31">
        <v>0</v>
      </c>
      <c r="P84" s="27">
        <f t="shared" si="5"/>
        <v>17272597</v>
      </c>
      <c r="Q84" s="24"/>
    </row>
    <row r="85" spans="1:17" ht="45">
      <c r="A85" s="28"/>
      <c r="B85" s="28"/>
      <c r="C85" s="29"/>
      <c r="D85" s="39" t="s">
        <v>587</v>
      </c>
      <c r="E85" s="41">
        <f t="shared" si="4"/>
        <v>6738472</v>
      </c>
      <c r="F85" s="40">
        <v>6738472</v>
      </c>
      <c r="G85" s="40">
        <v>5523338</v>
      </c>
      <c r="H85" s="31"/>
      <c r="I85" s="31"/>
      <c r="J85" s="27"/>
      <c r="K85" s="31"/>
      <c r="L85" s="31"/>
      <c r="M85" s="31"/>
      <c r="N85" s="31"/>
      <c r="O85" s="31"/>
      <c r="P85" s="27"/>
      <c r="Q85" s="24"/>
    </row>
    <row r="86" spans="1:17" ht="28.5">
      <c r="A86" s="28" t="s">
        <v>187</v>
      </c>
      <c r="B86" s="28" t="s">
        <v>189</v>
      </c>
      <c r="C86" s="29" t="s">
        <v>188</v>
      </c>
      <c r="D86" s="30" t="s">
        <v>190</v>
      </c>
      <c r="E86" s="27">
        <f t="shared" si="4"/>
        <v>92482607</v>
      </c>
      <c r="F86" s="31">
        <v>92482607</v>
      </c>
      <c r="G86" s="31">
        <v>64095384</v>
      </c>
      <c r="H86" s="31">
        <v>6120254</v>
      </c>
      <c r="I86" s="31">
        <v>0</v>
      </c>
      <c r="J86" s="27">
        <f t="shared" si="6"/>
        <v>8227835</v>
      </c>
      <c r="K86" s="31">
        <v>1865805</v>
      </c>
      <c r="L86" s="31">
        <v>643122</v>
      </c>
      <c r="M86" s="31">
        <v>510269</v>
      </c>
      <c r="N86" s="31">
        <v>6362030</v>
      </c>
      <c r="O86" s="31">
        <v>6362030</v>
      </c>
      <c r="P86" s="27">
        <f t="shared" si="5"/>
        <v>100710442</v>
      </c>
      <c r="Q86" s="24"/>
    </row>
    <row r="87" spans="1:17" ht="45">
      <c r="A87" s="28"/>
      <c r="B87" s="28"/>
      <c r="C87" s="29"/>
      <c r="D87" s="39" t="s">
        <v>587</v>
      </c>
      <c r="E87" s="41">
        <f t="shared" si="4"/>
        <v>61214173</v>
      </c>
      <c r="F87" s="40">
        <v>61214173</v>
      </c>
      <c r="G87" s="40">
        <v>50175552</v>
      </c>
      <c r="H87" s="31"/>
      <c r="I87" s="31"/>
      <c r="J87" s="27"/>
      <c r="K87" s="31"/>
      <c r="L87" s="31"/>
      <c r="M87" s="31"/>
      <c r="N87" s="31"/>
      <c r="O87" s="31"/>
      <c r="P87" s="27"/>
      <c r="Q87" s="24"/>
    </row>
    <row r="88" spans="1:17" ht="71.25">
      <c r="A88" s="28" t="s">
        <v>191</v>
      </c>
      <c r="B88" s="28" t="s">
        <v>193</v>
      </c>
      <c r="C88" s="29" t="s">
        <v>192</v>
      </c>
      <c r="D88" s="30" t="s">
        <v>194</v>
      </c>
      <c r="E88" s="27">
        <f t="shared" si="4"/>
        <v>2029546</v>
      </c>
      <c r="F88" s="31">
        <v>2029546</v>
      </c>
      <c r="G88" s="31">
        <v>1538023</v>
      </c>
      <c r="H88" s="31">
        <v>50200</v>
      </c>
      <c r="I88" s="31">
        <v>0</v>
      </c>
      <c r="J88" s="27">
        <f t="shared" si="6"/>
        <v>0</v>
      </c>
      <c r="K88" s="31">
        <v>0</v>
      </c>
      <c r="L88" s="31">
        <v>0</v>
      </c>
      <c r="M88" s="31">
        <v>0</v>
      </c>
      <c r="N88" s="31">
        <v>0</v>
      </c>
      <c r="O88" s="31">
        <v>0</v>
      </c>
      <c r="P88" s="27">
        <f t="shared" si="5"/>
        <v>2029546</v>
      </c>
      <c r="Q88" s="24"/>
    </row>
    <row r="89" spans="1:17" ht="15">
      <c r="A89" s="28" t="s">
        <v>195</v>
      </c>
      <c r="B89" s="28" t="s">
        <v>196</v>
      </c>
      <c r="C89" s="29" t="s">
        <v>192</v>
      </c>
      <c r="D89" s="30" t="s">
        <v>197</v>
      </c>
      <c r="E89" s="27">
        <f t="shared" si="4"/>
        <v>29916958</v>
      </c>
      <c r="F89" s="31">
        <v>29916958</v>
      </c>
      <c r="G89" s="31">
        <v>1569050</v>
      </c>
      <c r="H89" s="31">
        <v>135736</v>
      </c>
      <c r="I89" s="31">
        <v>0</v>
      </c>
      <c r="J89" s="27">
        <f t="shared" si="6"/>
        <v>0</v>
      </c>
      <c r="K89" s="31">
        <v>0</v>
      </c>
      <c r="L89" s="31">
        <v>0</v>
      </c>
      <c r="M89" s="31">
        <v>0</v>
      </c>
      <c r="N89" s="31">
        <v>0</v>
      </c>
      <c r="O89" s="31">
        <v>0</v>
      </c>
      <c r="P89" s="27">
        <f t="shared" si="5"/>
        <v>29916958</v>
      </c>
      <c r="Q89" s="24"/>
    </row>
    <row r="90" spans="1:17" ht="45">
      <c r="A90" s="28"/>
      <c r="B90" s="28"/>
      <c r="C90" s="29"/>
      <c r="D90" s="39" t="s">
        <v>587</v>
      </c>
      <c r="E90" s="41">
        <f t="shared" si="4"/>
        <v>1498518</v>
      </c>
      <c r="F90" s="40">
        <v>1498518</v>
      </c>
      <c r="G90" s="40">
        <v>1228294</v>
      </c>
      <c r="H90" s="31"/>
      <c r="I90" s="31"/>
      <c r="J90" s="27"/>
      <c r="K90" s="31"/>
      <c r="L90" s="31"/>
      <c r="M90" s="31"/>
      <c r="N90" s="31"/>
      <c r="O90" s="31"/>
      <c r="P90" s="27"/>
      <c r="Q90" s="24"/>
    </row>
    <row r="91" spans="1:17" ht="183.75" customHeight="1">
      <c r="A91" s="32" t="s">
        <v>198</v>
      </c>
      <c r="B91" s="33"/>
      <c r="C91" s="34"/>
      <c r="D91" s="73" t="s">
        <v>589</v>
      </c>
      <c r="E91" s="36">
        <f t="shared" si="4"/>
        <v>15000000</v>
      </c>
      <c r="F91" s="36">
        <f>F92+F93+F94+F95</f>
        <v>15000000</v>
      </c>
      <c r="G91" s="36">
        <f>G92+G93+G94+G95</f>
        <v>0</v>
      </c>
      <c r="H91" s="36">
        <f>H92+H93+H94+H95</f>
        <v>0</v>
      </c>
      <c r="I91" s="36">
        <f>I92+I93+I94+I95</f>
        <v>0</v>
      </c>
      <c r="J91" s="36">
        <f t="shared" si="6"/>
        <v>100000</v>
      </c>
      <c r="K91" s="36">
        <f>K92+K93+K94+K95</f>
        <v>0</v>
      </c>
      <c r="L91" s="36">
        <f>L92+L93+L94+L95</f>
        <v>0</v>
      </c>
      <c r="M91" s="36">
        <f>M92+M93+M94+M95</f>
        <v>0</v>
      </c>
      <c r="N91" s="36">
        <f>N92+N93+N94+N95</f>
        <v>100000</v>
      </c>
      <c r="O91" s="36">
        <f>O92+O93+O94+O95</f>
        <v>100000</v>
      </c>
      <c r="P91" s="36">
        <f t="shared" si="5"/>
        <v>15100000</v>
      </c>
      <c r="Q91" s="24"/>
    </row>
    <row r="92" spans="1:17" ht="191.25">
      <c r="A92" s="37" t="s">
        <v>199</v>
      </c>
      <c r="B92" s="37" t="s">
        <v>201</v>
      </c>
      <c r="C92" s="38" t="s">
        <v>200</v>
      </c>
      <c r="D92" s="74" t="s">
        <v>202</v>
      </c>
      <c r="E92" s="27">
        <f t="shared" si="4"/>
        <v>0</v>
      </c>
      <c r="F92" s="40">
        <v>0</v>
      </c>
      <c r="G92" s="40">
        <v>0</v>
      </c>
      <c r="H92" s="40">
        <v>0</v>
      </c>
      <c r="I92" s="40">
        <v>0</v>
      </c>
      <c r="J92" s="27">
        <f t="shared" si="6"/>
        <v>100000</v>
      </c>
      <c r="K92" s="40">
        <v>0</v>
      </c>
      <c r="L92" s="40">
        <v>0</v>
      </c>
      <c r="M92" s="40">
        <v>0</v>
      </c>
      <c r="N92" s="40">
        <v>100000</v>
      </c>
      <c r="O92" s="40">
        <v>100000</v>
      </c>
      <c r="P92" s="41">
        <f t="shared" si="5"/>
        <v>100000</v>
      </c>
      <c r="Q92" s="24"/>
    </row>
    <row r="93" spans="1:17" ht="45">
      <c r="A93" s="37" t="s">
        <v>203</v>
      </c>
      <c r="B93" s="37" t="s">
        <v>205</v>
      </c>
      <c r="C93" s="38" t="s">
        <v>204</v>
      </c>
      <c r="D93" s="39" t="s">
        <v>206</v>
      </c>
      <c r="E93" s="27">
        <f t="shared" si="4"/>
        <v>11000000</v>
      </c>
      <c r="F93" s="40">
        <v>11000000</v>
      </c>
      <c r="G93" s="40">
        <v>0</v>
      </c>
      <c r="H93" s="40">
        <v>0</v>
      </c>
      <c r="I93" s="40">
        <v>0</v>
      </c>
      <c r="J93" s="27">
        <f t="shared" si="6"/>
        <v>0</v>
      </c>
      <c r="K93" s="40">
        <v>0</v>
      </c>
      <c r="L93" s="40">
        <v>0</v>
      </c>
      <c r="M93" s="40">
        <v>0</v>
      </c>
      <c r="N93" s="40">
        <v>0</v>
      </c>
      <c r="O93" s="40">
        <v>0</v>
      </c>
      <c r="P93" s="41">
        <f t="shared" si="5"/>
        <v>11000000</v>
      </c>
      <c r="Q93" s="24"/>
    </row>
    <row r="94" spans="1:17" ht="45">
      <c r="A94" s="37" t="s">
        <v>207</v>
      </c>
      <c r="B94" s="37" t="s">
        <v>208</v>
      </c>
      <c r="C94" s="38" t="s">
        <v>204</v>
      </c>
      <c r="D94" s="39" t="s">
        <v>209</v>
      </c>
      <c r="E94" s="27">
        <f aca="true" t="shared" si="7" ref="E94:E157">F94+I94</f>
        <v>1000000</v>
      </c>
      <c r="F94" s="40">
        <v>1000000</v>
      </c>
      <c r="G94" s="40">
        <v>0</v>
      </c>
      <c r="H94" s="40">
        <v>0</v>
      </c>
      <c r="I94" s="40">
        <v>0</v>
      </c>
      <c r="J94" s="27">
        <f t="shared" si="6"/>
        <v>0</v>
      </c>
      <c r="K94" s="40">
        <v>0</v>
      </c>
      <c r="L94" s="40">
        <v>0</v>
      </c>
      <c r="M94" s="40">
        <v>0</v>
      </c>
      <c r="N94" s="40">
        <v>0</v>
      </c>
      <c r="O94" s="40">
        <v>0</v>
      </c>
      <c r="P94" s="41">
        <f t="shared" si="5"/>
        <v>1000000</v>
      </c>
      <c r="Q94" s="24"/>
    </row>
    <row r="95" spans="1:17" ht="44.25" customHeight="1">
      <c r="A95" s="37" t="s">
        <v>210</v>
      </c>
      <c r="B95" s="37" t="s">
        <v>211</v>
      </c>
      <c r="C95" s="38" t="s">
        <v>204</v>
      </c>
      <c r="D95" s="39" t="s">
        <v>212</v>
      </c>
      <c r="E95" s="27">
        <f t="shared" si="7"/>
        <v>3000000</v>
      </c>
      <c r="F95" s="40">
        <v>3000000</v>
      </c>
      <c r="G95" s="40">
        <v>0</v>
      </c>
      <c r="H95" s="40">
        <v>0</v>
      </c>
      <c r="I95" s="40">
        <v>0</v>
      </c>
      <c r="J95" s="27">
        <f t="shared" si="6"/>
        <v>0</v>
      </c>
      <c r="K95" s="40">
        <v>0</v>
      </c>
      <c r="L95" s="40">
        <v>0</v>
      </c>
      <c r="M95" s="40">
        <v>0</v>
      </c>
      <c r="N95" s="40">
        <v>0</v>
      </c>
      <c r="O95" s="40">
        <v>0</v>
      </c>
      <c r="P95" s="41">
        <f t="shared" si="5"/>
        <v>3000000</v>
      </c>
      <c r="Q95" s="24"/>
    </row>
    <row r="96" spans="1:17" ht="43.5" customHeight="1">
      <c r="A96" s="32" t="s">
        <v>213</v>
      </c>
      <c r="B96" s="33"/>
      <c r="C96" s="34"/>
      <c r="D96" s="46" t="s">
        <v>581</v>
      </c>
      <c r="E96" s="36">
        <f t="shared" si="7"/>
        <v>2099300</v>
      </c>
      <c r="F96" s="36">
        <f>F97+F98+F99</f>
        <v>2099300</v>
      </c>
      <c r="G96" s="36">
        <f>G97+G98+G99</f>
        <v>1480400</v>
      </c>
      <c r="H96" s="36">
        <f>H97+H98+H99</f>
        <v>73600</v>
      </c>
      <c r="I96" s="36">
        <f>I97+I98+I99</f>
        <v>0</v>
      </c>
      <c r="J96" s="36">
        <f t="shared" si="6"/>
        <v>0</v>
      </c>
      <c r="K96" s="36">
        <f>K97+K98+K99</f>
        <v>0</v>
      </c>
      <c r="L96" s="36">
        <f>L97+L98+L99</f>
        <v>0</v>
      </c>
      <c r="M96" s="36">
        <f>M97+M98+M99</f>
        <v>0</v>
      </c>
      <c r="N96" s="36">
        <f>N97+N98+N99</f>
        <v>0</v>
      </c>
      <c r="O96" s="36">
        <f>O97+O98+O99</f>
        <v>0</v>
      </c>
      <c r="P96" s="36">
        <f t="shared" si="5"/>
        <v>2099300</v>
      </c>
      <c r="Q96" s="24"/>
    </row>
    <row r="97" spans="1:17" ht="30">
      <c r="A97" s="37" t="s">
        <v>214</v>
      </c>
      <c r="B97" s="37" t="s">
        <v>215</v>
      </c>
      <c r="C97" s="38" t="s">
        <v>93</v>
      </c>
      <c r="D97" s="39" t="s">
        <v>216</v>
      </c>
      <c r="E97" s="27">
        <f t="shared" si="7"/>
        <v>1921800</v>
      </c>
      <c r="F97" s="40">
        <v>1921800</v>
      </c>
      <c r="G97" s="40">
        <v>1480400</v>
      </c>
      <c r="H97" s="40">
        <v>73600</v>
      </c>
      <c r="I97" s="40">
        <v>0</v>
      </c>
      <c r="J97" s="27">
        <f t="shared" si="6"/>
        <v>0</v>
      </c>
      <c r="K97" s="40">
        <v>0</v>
      </c>
      <c r="L97" s="40">
        <v>0</v>
      </c>
      <c r="M97" s="40">
        <v>0</v>
      </c>
      <c r="N97" s="40">
        <v>0</v>
      </c>
      <c r="O97" s="40">
        <v>0</v>
      </c>
      <c r="P97" s="41">
        <f t="shared" si="5"/>
        <v>1921800</v>
      </c>
      <c r="Q97" s="24"/>
    </row>
    <row r="98" spans="1:17" ht="30">
      <c r="A98" s="37" t="s">
        <v>217</v>
      </c>
      <c r="B98" s="37" t="s">
        <v>218</v>
      </c>
      <c r="C98" s="38" t="s">
        <v>93</v>
      </c>
      <c r="D98" s="39" t="s">
        <v>219</v>
      </c>
      <c r="E98" s="27">
        <f t="shared" si="7"/>
        <v>16500</v>
      </c>
      <c r="F98" s="40">
        <v>16500</v>
      </c>
      <c r="G98" s="40">
        <v>0</v>
      </c>
      <c r="H98" s="40">
        <v>0</v>
      </c>
      <c r="I98" s="40">
        <v>0</v>
      </c>
      <c r="J98" s="27">
        <f t="shared" si="6"/>
        <v>0</v>
      </c>
      <c r="K98" s="40">
        <v>0</v>
      </c>
      <c r="L98" s="40">
        <v>0</v>
      </c>
      <c r="M98" s="40">
        <v>0</v>
      </c>
      <c r="N98" s="40">
        <v>0</v>
      </c>
      <c r="O98" s="40">
        <v>0</v>
      </c>
      <c r="P98" s="41">
        <f t="shared" si="5"/>
        <v>16500</v>
      </c>
      <c r="Q98" s="24"/>
    </row>
    <row r="99" spans="1:17" ht="30">
      <c r="A99" s="37" t="s">
        <v>220</v>
      </c>
      <c r="B99" s="37" t="s">
        <v>221</v>
      </c>
      <c r="C99" s="38" t="s">
        <v>93</v>
      </c>
      <c r="D99" s="39" t="s">
        <v>222</v>
      </c>
      <c r="E99" s="27">
        <f t="shared" si="7"/>
        <v>161000</v>
      </c>
      <c r="F99" s="40">
        <v>161000</v>
      </c>
      <c r="G99" s="40">
        <v>0</v>
      </c>
      <c r="H99" s="40">
        <v>0</v>
      </c>
      <c r="I99" s="40">
        <v>0</v>
      </c>
      <c r="J99" s="27">
        <f t="shared" si="6"/>
        <v>0</v>
      </c>
      <c r="K99" s="40">
        <v>0</v>
      </c>
      <c r="L99" s="40">
        <v>0</v>
      </c>
      <c r="M99" s="40">
        <v>0</v>
      </c>
      <c r="N99" s="40">
        <v>0</v>
      </c>
      <c r="O99" s="40">
        <v>0</v>
      </c>
      <c r="P99" s="41">
        <f t="shared" si="5"/>
        <v>161000</v>
      </c>
      <c r="Q99" s="24"/>
    </row>
    <row r="100" spans="1:17" ht="85.5">
      <c r="A100" s="28" t="s">
        <v>223</v>
      </c>
      <c r="B100" s="28" t="s">
        <v>97</v>
      </c>
      <c r="C100" s="29" t="s">
        <v>93</v>
      </c>
      <c r="D100" s="30" t="s">
        <v>98</v>
      </c>
      <c r="E100" s="27">
        <f t="shared" si="7"/>
        <v>1000000</v>
      </c>
      <c r="F100" s="31">
        <v>1000000</v>
      </c>
      <c r="G100" s="31">
        <v>0</v>
      </c>
      <c r="H100" s="31">
        <v>0</v>
      </c>
      <c r="I100" s="31">
        <v>0</v>
      </c>
      <c r="J100" s="27">
        <f t="shared" si="6"/>
        <v>0</v>
      </c>
      <c r="K100" s="31">
        <v>0</v>
      </c>
      <c r="L100" s="31">
        <v>0</v>
      </c>
      <c r="M100" s="31">
        <v>0</v>
      </c>
      <c r="N100" s="31">
        <v>0</v>
      </c>
      <c r="O100" s="31">
        <v>0</v>
      </c>
      <c r="P100" s="27">
        <f t="shared" si="5"/>
        <v>1000000</v>
      </c>
      <c r="Q100" s="24"/>
    </row>
    <row r="101" spans="1:17" ht="28.5">
      <c r="A101" s="28" t="s">
        <v>224</v>
      </c>
      <c r="B101" s="28" t="s">
        <v>225</v>
      </c>
      <c r="C101" s="29" t="s">
        <v>200</v>
      </c>
      <c r="D101" s="30" t="s">
        <v>226</v>
      </c>
      <c r="E101" s="27">
        <f t="shared" si="7"/>
        <v>380000</v>
      </c>
      <c r="F101" s="31">
        <v>380000</v>
      </c>
      <c r="G101" s="31">
        <v>0</v>
      </c>
      <c r="H101" s="31">
        <v>0</v>
      </c>
      <c r="I101" s="31">
        <v>0</v>
      </c>
      <c r="J101" s="27">
        <f t="shared" si="6"/>
        <v>0</v>
      </c>
      <c r="K101" s="31">
        <v>0</v>
      </c>
      <c r="L101" s="31">
        <v>0</v>
      </c>
      <c r="M101" s="31">
        <v>0</v>
      </c>
      <c r="N101" s="31">
        <v>0</v>
      </c>
      <c r="O101" s="31">
        <v>0</v>
      </c>
      <c r="P101" s="27">
        <f t="shared" si="5"/>
        <v>380000</v>
      </c>
      <c r="Q101" s="24"/>
    </row>
    <row r="102" spans="1:17" ht="15">
      <c r="A102" s="28" t="s">
        <v>227</v>
      </c>
      <c r="B102" s="28" t="s">
        <v>229</v>
      </c>
      <c r="C102" s="29" t="s">
        <v>228</v>
      </c>
      <c r="D102" s="30" t="s">
        <v>230</v>
      </c>
      <c r="E102" s="27">
        <f t="shared" si="7"/>
        <v>1935900</v>
      </c>
      <c r="F102" s="31">
        <v>1935900</v>
      </c>
      <c r="G102" s="31">
        <v>1161900</v>
      </c>
      <c r="H102" s="31">
        <v>297000</v>
      </c>
      <c r="I102" s="31">
        <v>0</v>
      </c>
      <c r="J102" s="27">
        <f t="shared" si="6"/>
        <v>560000</v>
      </c>
      <c r="K102" s="31">
        <v>0</v>
      </c>
      <c r="L102" s="31">
        <v>0</v>
      </c>
      <c r="M102" s="31">
        <v>0</v>
      </c>
      <c r="N102" s="31">
        <v>560000</v>
      </c>
      <c r="O102" s="31">
        <v>560000</v>
      </c>
      <c r="P102" s="27">
        <f t="shared" si="5"/>
        <v>2495900</v>
      </c>
      <c r="Q102" s="24"/>
    </row>
    <row r="103" spans="1:17" ht="28.5">
      <c r="A103" s="28" t="s">
        <v>231</v>
      </c>
      <c r="B103" s="28" t="s">
        <v>232</v>
      </c>
      <c r="C103" s="29" t="s">
        <v>228</v>
      </c>
      <c r="D103" s="30" t="s">
        <v>233</v>
      </c>
      <c r="E103" s="27">
        <f t="shared" si="7"/>
        <v>6142700</v>
      </c>
      <c r="F103" s="31">
        <v>6142700</v>
      </c>
      <c r="G103" s="31">
        <v>0</v>
      </c>
      <c r="H103" s="31">
        <v>0</v>
      </c>
      <c r="I103" s="31">
        <v>0</v>
      </c>
      <c r="J103" s="27">
        <f t="shared" si="6"/>
        <v>0</v>
      </c>
      <c r="K103" s="31">
        <v>0</v>
      </c>
      <c r="L103" s="31">
        <v>0</v>
      </c>
      <c r="M103" s="31">
        <v>0</v>
      </c>
      <c r="N103" s="31">
        <v>0</v>
      </c>
      <c r="O103" s="31">
        <v>0</v>
      </c>
      <c r="P103" s="27">
        <f t="shared" si="5"/>
        <v>6142700</v>
      </c>
      <c r="Q103" s="24"/>
    </row>
    <row r="104" spans="1:17" ht="15">
      <c r="A104" s="28" t="s">
        <v>234</v>
      </c>
      <c r="B104" s="28" t="s">
        <v>235</v>
      </c>
      <c r="C104" s="29" t="s">
        <v>161</v>
      </c>
      <c r="D104" s="30" t="s">
        <v>236</v>
      </c>
      <c r="E104" s="27">
        <f t="shared" si="7"/>
        <v>0</v>
      </c>
      <c r="F104" s="31">
        <v>0</v>
      </c>
      <c r="G104" s="31">
        <v>0</v>
      </c>
      <c r="H104" s="31">
        <v>0</v>
      </c>
      <c r="I104" s="31">
        <v>0</v>
      </c>
      <c r="J104" s="27">
        <f t="shared" si="6"/>
        <v>6600000</v>
      </c>
      <c r="K104" s="31">
        <v>0</v>
      </c>
      <c r="L104" s="31">
        <v>0</v>
      </c>
      <c r="M104" s="31">
        <v>0</v>
      </c>
      <c r="N104" s="31">
        <v>6600000</v>
      </c>
      <c r="O104" s="31">
        <v>6600000</v>
      </c>
      <c r="P104" s="27">
        <f t="shared" si="5"/>
        <v>6600000</v>
      </c>
      <c r="Q104" s="24"/>
    </row>
    <row r="105" spans="1:17" ht="15">
      <c r="A105" s="28" t="s">
        <v>237</v>
      </c>
      <c r="B105" s="28" t="s">
        <v>35</v>
      </c>
      <c r="C105" s="29" t="s">
        <v>34</v>
      </c>
      <c r="D105" s="30" t="s">
        <v>36</v>
      </c>
      <c r="E105" s="27">
        <f t="shared" si="7"/>
        <v>11367</v>
      </c>
      <c r="F105" s="31">
        <v>11367</v>
      </c>
      <c r="G105" s="31">
        <v>0</v>
      </c>
      <c r="H105" s="31">
        <v>0</v>
      </c>
      <c r="I105" s="31">
        <v>0</v>
      </c>
      <c r="J105" s="27">
        <f t="shared" si="6"/>
        <v>0</v>
      </c>
      <c r="K105" s="31">
        <v>0</v>
      </c>
      <c r="L105" s="31">
        <v>0</v>
      </c>
      <c r="M105" s="31">
        <v>0</v>
      </c>
      <c r="N105" s="31">
        <v>0</v>
      </c>
      <c r="O105" s="31">
        <v>0</v>
      </c>
      <c r="P105" s="27">
        <f t="shared" si="5"/>
        <v>11367</v>
      </c>
      <c r="Q105" s="24"/>
    </row>
    <row r="106" spans="1:17" ht="28.5">
      <c r="A106" s="19" t="s">
        <v>238</v>
      </c>
      <c r="B106" s="20"/>
      <c r="C106" s="21"/>
      <c r="D106" s="22" t="s">
        <v>239</v>
      </c>
      <c r="E106" s="23">
        <f t="shared" si="7"/>
        <v>590422983</v>
      </c>
      <c r="F106" s="23">
        <f>F107+F141+F171</f>
        <v>590422983</v>
      </c>
      <c r="G106" s="23">
        <f>G107+G141+G171</f>
        <v>28907492</v>
      </c>
      <c r="H106" s="23">
        <f>H107+H141+H171</f>
        <v>1593927</v>
      </c>
      <c r="I106" s="23">
        <f>I107+I141+I171</f>
        <v>0</v>
      </c>
      <c r="J106" s="23">
        <f t="shared" si="6"/>
        <v>289660</v>
      </c>
      <c r="K106" s="23">
        <f>K107+K141+K171</f>
        <v>189660</v>
      </c>
      <c r="L106" s="23">
        <f>L107+L141+L171</f>
        <v>137800</v>
      </c>
      <c r="M106" s="23">
        <f>M107+M141+M171</f>
        <v>0</v>
      </c>
      <c r="N106" s="23">
        <f>N107+N141+N171</f>
        <v>100000</v>
      </c>
      <c r="O106" s="23">
        <f>O107+O141+O171</f>
        <v>100000</v>
      </c>
      <c r="P106" s="23">
        <f t="shared" si="5"/>
        <v>590712643</v>
      </c>
      <c r="Q106" s="24"/>
    </row>
    <row r="107" spans="1:17" ht="43.5" customHeight="1">
      <c r="A107" s="25" t="s">
        <v>240</v>
      </c>
      <c r="B107" s="17"/>
      <c r="C107" s="26"/>
      <c r="D107" s="47" t="s">
        <v>590</v>
      </c>
      <c r="E107" s="27">
        <f t="shared" si="7"/>
        <v>208703096</v>
      </c>
      <c r="F107" s="27">
        <f>F108+F109+F110+F117+F121+F131+F132+F134+F136+F137+F139+F140</f>
        <v>208703096</v>
      </c>
      <c r="G107" s="27">
        <f>G108+G109+G110+G117+G121+G131+G132+G134+G136+G137+G139+G140</f>
        <v>9492295</v>
      </c>
      <c r="H107" s="27">
        <f>H108+H109+H110+H117+H121+H131+H132+H134+H136+H137+H139+H140</f>
        <v>586060</v>
      </c>
      <c r="I107" s="27">
        <f>I108+I109+I110+I117+I121+I131+I132+I134+I136+I137+I139+I140</f>
        <v>0</v>
      </c>
      <c r="J107" s="27">
        <f t="shared" si="6"/>
        <v>161560</v>
      </c>
      <c r="K107" s="27">
        <f>K108+K109+K110+K117+K121+K131+K132+K134+K136+K137+K139+K140</f>
        <v>61560</v>
      </c>
      <c r="L107" s="27">
        <f>L108+L109+L110+L117+L121+L131+L132+L134+L136+L137+L139+L140</f>
        <v>48000</v>
      </c>
      <c r="M107" s="27">
        <f>M108+M109+M110+M117+M121+M131+M132+M134+M136+M137+M139+M140</f>
        <v>0</v>
      </c>
      <c r="N107" s="27">
        <f>N108+N109+N110+N117+N121+N131+N132+N134+N136+N137+N139+N140</f>
        <v>100000</v>
      </c>
      <c r="O107" s="27">
        <f>O108+O109+O110+O117+O121+O131+O132+O134+O136+O137+O139+O140</f>
        <v>100000</v>
      </c>
      <c r="P107" s="27">
        <f t="shared" si="5"/>
        <v>208864656</v>
      </c>
      <c r="Q107" s="24"/>
    </row>
    <row r="108" spans="1:17" ht="15">
      <c r="A108" s="28" t="s">
        <v>241</v>
      </c>
      <c r="B108" s="28" t="s">
        <v>22</v>
      </c>
      <c r="C108" s="29" t="s">
        <v>21</v>
      </c>
      <c r="D108" s="30" t="s">
        <v>23</v>
      </c>
      <c r="E108" s="27">
        <f t="shared" si="7"/>
        <v>7192700</v>
      </c>
      <c r="F108" s="31">
        <v>7192700</v>
      </c>
      <c r="G108" s="31">
        <v>5589295</v>
      </c>
      <c r="H108" s="31">
        <v>254160</v>
      </c>
      <c r="I108" s="31">
        <v>0</v>
      </c>
      <c r="J108" s="27">
        <f t="shared" si="6"/>
        <v>0</v>
      </c>
      <c r="K108" s="31">
        <v>0</v>
      </c>
      <c r="L108" s="31">
        <v>0</v>
      </c>
      <c r="M108" s="31">
        <v>0</v>
      </c>
      <c r="N108" s="31">
        <v>0</v>
      </c>
      <c r="O108" s="31">
        <v>0</v>
      </c>
      <c r="P108" s="27">
        <f t="shared" si="5"/>
        <v>7192700</v>
      </c>
      <c r="Q108" s="24"/>
    </row>
    <row r="109" spans="1:17" ht="28.5">
      <c r="A109" s="28" t="s">
        <v>242</v>
      </c>
      <c r="B109" s="28" t="s">
        <v>243</v>
      </c>
      <c r="C109" s="29" t="s">
        <v>64</v>
      </c>
      <c r="D109" s="30" t="s">
        <v>244</v>
      </c>
      <c r="E109" s="27">
        <f t="shared" si="7"/>
        <v>4327356</v>
      </c>
      <c r="F109" s="31">
        <v>4327356</v>
      </c>
      <c r="G109" s="31">
        <v>0</v>
      </c>
      <c r="H109" s="31">
        <v>0</v>
      </c>
      <c r="I109" s="31">
        <v>0</v>
      </c>
      <c r="J109" s="27">
        <f t="shared" si="6"/>
        <v>0</v>
      </c>
      <c r="K109" s="31">
        <v>0</v>
      </c>
      <c r="L109" s="31">
        <v>0</v>
      </c>
      <c r="M109" s="31">
        <v>0</v>
      </c>
      <c r="N109" s="31">
        <v>0</v>
      </c>
      <c r="O109" s="31">
        <v>0</v>
      </c>
      <c r="P109" s="27">
        <f t="shared" si="5"/>
        <v>4327356</v>
      </c>
      <c r="Q109" s="24"/>
    </row>
    <row r="110" spans="1:17" ht="96.75" customHeight="1">
      <c r="A110" s="32" t="s">
        <v>245</v>
      </c>
      <c r="B110" s="33"/>
      <c r="C110" s="34"/>
      <c r="D110" s="35" t="s">
        <v>246</v>
      </c>
      <c r="E110" s="36">
        <f t="shared" si="7"/>
        <v>94700000</v>
      </c>
      <c r="F110" s="36">
        <f>SUM(F111,F112,F113,F114,F115,F116)</f>
        <v>94700000</v>
      </c>
      <c r="G110" s="36">
        <f>SUM(G111,G112,G113,G114,G115,G116)</f>
        <v>0</v>
      </c>
      <c r="H110" s="36">
        <f>SUM(H111,H112,H113,H114,H115,H116)</f>
        <v>0</v>
      </c>
      <c r="I110" s="36">
        <f>SUM(I111,I112,I113,I114,I115,I116)</f>
        <v>0</v>
      </c>
      <c r="J110" s="36">
        <f t="shared" si="6"/>
        <v>0</v>
      </c>
      <c r="K110" s="36">
        <f>SUM(K111,K112,K113,K114,K115,K116)</f>
        <v>0</v>
      </c>
      <c r="L110" s="36">
        <f>SUM(L111,L112,L113,L114,L115,L116)</f>
        <v>0</v>
      </c>
      <c r="M110" s="36">
        <f>SUM(M111,M112,M113,M114,M115,M116)</f>
        <v>0</v>
      </c>
      <c r="N110" s="36">
        <f>SUM(N111,N112,N113,N114,N115,N116)</f>
        <v>0</v>
      </c>
      <c r="O110" s="36">
        <f>SUM(O111,O112,O113,O114,O115,O116)</f>
        <v>0</v>
      </c>
      <c r="P110" s="36">
        <f t="shared" si="5"/>
        <v>94700000</v>
      </c>
      <c r="Q110" s="24"/>
    </row>
    <row r="111" spans="1:17" ht="256.5" customHeight="1">
      <c r="A111" s="37" t="s">
        <v>247</v>
      </c>
      <c r="B111" s="37" t="s">
        <v>248</v>
      </c>
      <c r="C111" s="38" t="s">
        <v>200</v>
      </c>
      <c r="D111" s="39" t="s">
        <v>249</v>
      </c>
      <c r="E111" s="27">
        <f t="shared" si="7"/>
        <v>16215000</v>
      </c>
      <c r="F111" s="40">
        <v>16215000</v>
      </c>
      <c r="G111" s="40">
        <v>0</v>
      </c>
      <c r="H111" s="40">
        <v>0</v>
      </c>
      <c r="I111" s="40">
        <v>0</v>
      </c>
      <c r="J111" s="27">
        <f t="shared" si="6"/>
        <v>0</v>
      </c>
      <c r="K111" s="40">
        <v>0</v>
      </c>
      <c r="L111" s="40">
        <v>0</v>
      </c>
      <c r="M111" s="40">
        <v>0</v>
      </c>
      <c r="N111" s="40">
        <v>0</v>
      </c>
      <c r="O111" s="40">
        <v>0</v>
      </c>
      <c r="P111" s="41">
        <f t="shared" si="5"/>
        <v>16215000</v>
      </c>
      <c r="Q111" s="24"/>
    </row>
    <row r="112" spans="1:17" ht="405">
      <c r="A112" s="37" t="s">
        <v>250</v>
      </c>
      <c r="B112" s="37" t="s">
        <v>251</v>
      </c>
      <c r="C112" s="38" t="s">
        <v>200</v>
      </c>
      <c r="D112" s="39" t="s">
        <v>252</v>
      </c>
      <c r="E112" s="27">
        <f t="shared" si="7"/>
        <v>1527500</v>
      </c>
      <c r="F112" s="40">
        <v>1527500</v>
      </c>
      <c r="G112" s="40">
        <v>0</v>
      </c>
      <c r="H112" s="40">
        <v>0</v>
      </c>
      <c r="I112" s="40">
        <v>0</v>
      </c>
      <c r="J112" s="27">
        <f t="shared" si="6"/>
        <v>0</v>
      </c>
      <c r="K112" s="40">
        <v>0</v>
      </c>
      <c r="L112" s="40">
        <v>0</v>
      </c>
      <c r="M112" s="40">
        <v>0</v>
      </c>
      <c r="N112" s="40">
        <v>0</v>
      </c>
      <c r="O112" s="40">
        <v>0</v>
      </c>
      <c r="P112" s="41">
        <f t="shared" si="5"/>
        <v>1527500</v>
      </c>
      <c r="Q112" s="24"/>
    </row>
    <row r="113" spans="1:17" ht="105">
      <c r="A113" s="37" t="s">
        <v>253</v>
      </c>
      <c r="B113" s="37" t="s">
        <v>254</v>
      </c>
      <c r="C113" s="38" t="s">
        <v>204</v>
      </c>
      <c r="D113" s="39" t="s">
        <v>255</v>
      </c>
      <c r="E113" s="27">
        <f t="shared" si="7"/>
        <v>2010700</v>
      </c>
      <c r="F113" s="40">
        <v>2010700</v>
      </c>
      <c r="G113" s="40">
        <v>0</v>
      </c>
      <c r="H113" s="40">
        <v>0</v>
      </c>
      <c r="I113" s="40">
        <v>0</v>
      </c>
      <c r="J113" s="27">
        <f t="shared" si="6"/>
        <v>0</v>
      </c>
      <c r="K113" s="40">
        <v>0</v>
      </c>
      <c r="L113" s="40">
        <v>0</v>
      </c>
      <c r="M113" s="40">
        <v>0</v>
      </c>
      <c r="N113" s="40">
        <v>0</v>
      </c>
      <c r="O113" s="40">
        <v>0</v>
      </c>
      <c r="P113" s="41">
        <f t="shared" si="5"/>
        <v>2010700</v>
      </c>
      <c r="Q113" s="24"/>
    </row>
    <row r="114" spans="1:17" ht="200.25" customHeight="1">
      <c r="A114" s="37" t="s">
        <v>256</v>
      </c>
      <c r="B114" s="37" t="s">
        <v>257</v>
      </c>
      <c r="C114" s="38" t="s">
        <v>204</v>
      </c>
      <c r="D114" s="39" t="s">
        <v>258</v>
      </c>
      <c r="E114" s="27">
        <f t="shared" si="7"/>
        <v>29200</v>
      </c>
      <c r="F114" s="40">
        <v>29200</v>
      </c>
      <c r="G114" s="40">
        <v>0</v>
      </c>
      <c r="H114" s="40">
        <v>0</v>
      </c>
      <c r="I114" s="40">
        <v>0</v>
      </c>
      <c r="J114" s="27">
        <f t="shared" si="6"/>
        <v>0</v>
      </c>
      <c r="K114" s="40">
        <v>0</v>
      </c>
      <c r="L114" s="40">
        <v>0</v>
      </c>
      <c r="M114" s="40">
        <v>0</v>
      </c>
      <c r="N114" s="40">
        <v>0</v>
      </c>
      <c r="O114" s="40">
        <v>0</v>
      </c>
      <c r="P114" s="41">
        <f t="shared" si="5"/>
        <v>29200</v>
      </c>
      <c r="Q114" s="24"/>
    </row>
    <row r="115" spans="1:17" ht="135">
      <c r="A115" s="37" t="s">
        <v>259</v>
      </c>
      <c r="B115" s="37" t="s">
        <v>260</v>
      </c>
      <c r="C115" s="38" t="s">
        <v>204</v>
      </c>
      <c r="D115" s="39" t="s">
        <v>261</v>
      </c>
      <c r="E115" s="27">
        <f t="shared" si="7"/>
        <v>2810600</v>
      </c>
      <c r="F115" s="40">
        <v>2810600</v>
      </c>
      <c r="G115" s="40">
        <v>0</v>
      </c>
      <c r="H115" s="40">
        <v>0</v>
      </c>
      <c r="I115" s="40">
        <v>0</v>
      </c>
      <c r="J115" s="27">
        <f t="shared" si="6"/>
        <v>0</v>
      </c>
      <c r="K115" s="40">
        <v>0</v>
      </c>
      <c r="L115" s="40">
        <v>0</v>
      </c>
      <c r="M115" s="40">
        <v>0</v>
      </c>
      <c r="N115" s="40">
        <v>0</v>
      </c>
      <c r="O115" s="40">
        <v>0</v>
      </c>
      <c r="P115" s="41">
        <f t="shared" si="5"/>
        <v>2810600</v>
      </c>
      <c r="Q115" s="24"/>
    </row>
    <row r="116" spans="1:17" ht="45">
      <c r="A116" s="37" t="s">
        <v>262</v>
      </c>
      <c r="B116" s="37" t="s">
        <v>264</v>
      </c>
      <c r="C116" s="38" t="s">
        <v>263</v>
      </c>
      <c r="D116" s="39" t="s">
        <v>265</v>
      </c>
      <c r="E116" s="27">
        <f t="shared" si="7"/>
        <v>72107000</v>
      </c>
      <c r="F116" s="40">
        <v>72107000</v>
      </c>
      <c r="G116" s="40">
        <v>0</v>
      </c>
      <c r="H116" s="40">
        <v>0</v>
      </c>
      <c r="I116" s="40">
        <v>0</v>
      </c>
      <c r="J116" s="27">
        <f t="shared" si="6"/>
        <v>0</v>
      </c>
      <c r="K116" s="40">
        <v>0</v>
      </c>
      <c r="L116" s="40">
        <v>0</v>
      </c>
      <c r="M116" s="40">
        <v>0</v>
      </c>
      <c r="N116" s="40">
        <v>0</v>
      </c>
      <c r="O116" s="40">
        <v>0</v>
      </c>
      <c r="P116" s="41">
        <f t="shared" si="5"/>
        <v>72107000</v>
      </c>
      <c r="Q116" s="24"/>
    </row>
    <row r="117" spans="1:17" ht="57">
      <c r="A117" s="32" t="s">
        <v>266</v>
      </c>
      <c r="B117" s="33"/>
      <c r="C117" s="34"/>
      <c r="D117" s="35" t="s">
        <v>267</v>
      </c>
      <c r="E117" s="36">
        <f t="shared" si="7"/>
        <v>126740</v>
      </c>
      <c r="F117" s="36">
        <f>SUM(F118,F119,F120)</f>
        <v>126740</v>
      </c>
      <c r="G117" s="36">
        <f>SUM(G118,G119,G120)</f>
        <v>0</v>
      </c>
      <c r="H117" s="36">
        <f>SUM(H118,H119,H120)</f>
        <v>0</v>
      </c>
      <c r="I117" s="36">
        <f>SUM(I118,I119,I120)</f>
        <v>0</v>
      </c>
      <c r="J117" s="36">
        <f t="shared" si="6"/>
        <v>0</v>
      </c>
      <c r="K117" s="36">
        <f>SUM(K118,K119,K120)</f>
        <v>0</v>
      </c>
      <c r="L117" s="36">
        <f>SUM(L118,L119,L120)</f>
        <v>0</v>
      </c>
      <c r="M117" s="36">
        <f>SUM(M118,M119,M120)</f>
        <v>0</v>
      </c>
      <c r="N117" s="36">
        <f>SUM(N118,N119,N120)</f>
        <v>0</v>
      </c>
      <c r="O117" s="36">
        <f>SUM(O118,O119,O120)</f>
        <v>0</v>
      </c>
      <c r="P117" s="36">
        <f t="shared" si="5"/>
        <v>126740</v>
      </c>
      <c r="Q117" s="24"/>
    </row>
    <row r="118" spans="1:17" ht="225">
      <c r="A118" s="37" t="s">
        <v>268</v>
      </c>
      <c r="B118" s="37" t="s">
        <v>269</v>
      </c>
      <c r="C118" s="38" t="s">
        <v>200</v>
      </c>
      <c r="D118" s="39" t="s">
        <v>270</v>
      </c>
      <c r="E118" s="27">
        <f t="shared" si="7"/>
        <v>34520</v>
      </c>
      <c r="F118" s="40">
        <v>34520</v>
      </c>
      <c r="G118" s="40">
        <v>0</v>
      </c>
      <c r="H118" s="40">
        <v>0</v>
      </c>
      <c r="I118" s="40">
        <v>0</v>
      </c>
      <c r="J118" s="27">
        <f t="shared" si="6"/>
        <v>0</v>
      </c>
      <c r="K118" s="40">
        <v>0</v>
      </c>
      <c r="L118" s="40">
        <v>0</v>
      </c>
      <c r="M118" s="40">
        <v>0</v>
      </c>
      <c r="N118" s="40">
        <v>0</v>
      </c>
      <c r="O118" s="40">
        <v>0</v>
      </c>
      <c r="P118" s="41">
        <f t="shared" si="5"/>
        <v>34520</v>
      </c>
      <c r="Q118" s="24"/>
    </row>
    <row r="119" spans="1:17" ht="150">
      <c r="A119" s="37" t="s">
        <v>271</v>
      </c>
      <c r="B119" s="37" t="s">
        <v>272</v>
      </c>
      <c r="C119" s="38" t="s">
        <v>204</v>
      </c>
      <c r="D119" s="39" t="s">
        <v>273</v>
      </c>
      <c r="E119" s="27">
        <f t="shared" si="7"/>
        <v>11220</v>
      </c>
      <c r="F119" s="40">
        <v>11220</v>
      </c>
      <c r="G119" s="40">
        <v>0</v>
      </c>
      <c r="H119" s="40">
        <v>0</v>
      </c>
      <c r="I119" s="40">
        <v>0</v>
      </c>
      <c r="J119" s="27">
        <f t="shared" si="6"/>
        <v>0</v>
      </c>
      <c r="K119" s="40">
        <v>0</v>
      </c>
      <c r="L119" s="40">
        <v>0</v>
      </c>
      <c r="M119" s="40">
        <v>0</v>
      </c>
      <c r="N119" s="40">
        <v>0</v>
      </c>
      <c r="O119" s="40">
        <v>0</v>
      </c>
      <c r="P119" s="41">
        <f t="shared" si="5"/>
        <v>11220</v>
      </c>
      <c r="Q119" s="24"/>
    </row>
    <row r="120" spans="1:17" ht="60">
      <c r="A120" s="37" t="s">
        <v>274</v>
      </c>
      <c r="B120" s="37" t="s">
        <v>275</v>
      </c>
      <c r="C120" s="38" t="s">
        <v>263</v>
      </c>
      <c r="D120" s="39" t="s">
        <v>276</v>
      </c>
      <c r="E120" s="27">
        <f t="shared" si="7"/>
        <v>81000</v>
      </c>
      <c r="F120" s="40">
        <v>81000</v>
      </c>
      <c r="G120" s="40">
        <v>0</v>
      </c>
      <c r="H120" s="40">
        <v>0</v>
      </c>
      <c r="I120" s="40">
        <v>0</v>
      </c>
      <c r="J120" s="27">
        <f t="shared" si="6"/>
        <v>0</v>
      </c>
      <c r="K120" s="40">
        <v>0</v>
      </c>
      <c r="L120" s="40">
        <v>0</v>
      </c>
      <c r="M120" s="40">
        <v>0</v>
      </c>
      <c r="N120" s="40">
        <v>0</v>
      </c>
      <c r="O120" s="40">
        <v>0</v>
      </c>
      <c r="P120" s="41">
        <f t="shared" si="5"/>
        <v>81000</v>
      </c>
      <c r="Q120" s="24"/>
    </row>
    <row r="121" spans="1:17" ht="57">
      <c r="A121" s="32" t="s">
        <v>277</v>
      </c>
      <c r="B121" s="33"/>
      <c r="C121" s="34"/>
      <c r="D121" s="35" t="s">
        <v>278</v>
      </c>
      <c r="E121" s="36">
        <f t="shared" si="7"/>
        <v>91193300</v>
      </c>
      <c r="F121" s="36">
        <f>SUM(F122,F123,F124,F125,F126,F127,F128,F129,F130)</f>
        <v>91193300</v>
      </c>
      <c r="G121" s="36">
        <f>SUM(G122,G123,G124,G125,G126,G127,G128,G129,G130)</f>
        <v>0</v>
      </c>
      <c r="H121" s="36">
        <f>SUM(H122,H123,H124,H125,H126,H127,H128,H129,H130)</f>
        <v>0</v>
      </c>
      <c r="I121" s="36">
        <f>SUM(I122,I123,I124,I125,I126,I127,I128,I129,I130)</f>
        <v>0</v>
      </c>
      <c r="J121" s="36">
        <f t="shared" si="6"/>
        <v>0</v>
      </c>
      <c r="K121" s="36">
        <f>SUM(K122,K123,K124,K125,K126,K127,K128,K129,K130)</f>
        <v>0</v>
      </c>
      <c r="L121" s="36">
        <f>SUM(L122,L123,L124,L125,L126,L127,L128,L129,L130)</f>
        <v>0</v>
      </c>
      <c r="M121" s="36">
        <f>SUM(M122,M123,M124,M125,M126,M127,M128,M129,M130)</f>
        <v>0</v>
      </c>
      <c r="N121" s="36">
        <f>SUM(N122,N123,N124,N125,N126,N127,N128,N129,N130)</f>
        <v>0</v>
      </c>
      <c r="O121" s="36">
        <f>SUM(O122,O123,O124,O125,O126,O127,O128,O129,O130)</f>
        <v>0</v>
      </c>
      <c r="P121" s="36">
        <f t="shared" si="5"/>
        <v>91193300</v>
      </c>
      <c r="Q121" s="24"/>
    </row>
    <row r="122" spans="1:17" ht="15">
      <c r="A122" s="37" t="s">
        <v>279</v>
      </c>
      <c r="B122" s="37" t="s">
        <v>280</v>
      </c>
      <c r="C122" s="38" t="s">
        <v>93</v>
      </c>
      <c r="D122" s="39" t="s">
        <v>281</v>
      </c>
      <c r="E122" s="27">
        <f t="shared" si="7"/>
        <v>830500</v>
      </c>
      <c r="F122" s="40">
        <v>830500</v>
      </c>
      <c r="G122" s="40">
        <v>0</v>
      </c>
      <c r="H122" s="40">
        <v>0</v>
      </c>
      <c r="I122" s="40">
        <v>0</v>
      </c>
      <c r="J122" s="27">
        <f t="shared" si="6"/>
        <v>0</v>
      </c>
      <c r="K122" s="40">
        <v>0</v>
      </c>
      <c r="L122" s="40">
        <v>0</v>
      </c>
      <c r="M122" s="40">
        <v>0</v>
      </c>
      <c r="N122" s="40">
        <v>0</v>
      </c>
      <c r="O122" s="40">
        <v>0</v>
      </c>
      <c r="P122" s="41">
        <f t="shared" si="5"/>
        <v>830500</v>
      </c>
      <c r="Q122" s="24"/>
    </row>
    <row r="123" spans="1:17" ht="30">
      <c r="A123" s="37" t="s">
        <v>282</v>
      </c>
      <c r="B123" s="37" t="s">
        <v>283</v>
      </c>
      <c r="C123" s="38" t="s">
        <v>93</v>
      </c>
      <c r="D123" s="39" t="s">
        <v>284</v>
      </c>
      <c r="E123" s="27">
        <f t="shared" si="7"/>
        <v>301000</v>
      </c>
      <c r="F123" s="40">
        <v>301000</v>
      </c>
      <c r="G123" s="40">
        <v>0</v>
      </c>
      <c r="H123" s="40">
        <v>0</v>
      </c>
      <c r="I123" s="40">
        <v>0</v>
      </c>
      <c r="J123" s="27">
        <f t="shared" si="6"/>
        <v>0</v>
      </c>
      <c r="K123" s="40">
        <v>0</v>
      </c>
      <c r="L123" s="40">
        <v>0</v>
      </c>
      <c r="M123" s="40">
        <v>0</v>
      </c>
      <c r="N123" s="40">
        <v>0</v>
      </c>
      <c r="O123" s="40">
        <v>0</v>
      </c>
      <c r="P123" s="41">
        <f t="shared" si="5"/>
        <v>301000</v>
      </c>
      <c r="Q123" s="24"/>
    </row>
    <row r="124" spans="1:17" ht="15">
      <c r="A124" s="37" t="s">
        <v>285</v>
      </c>
      <c r="B124" s="37" t="s">
        <v>286</v>
      </c>
      <c r="C124" s="38" t="s">
        <v>93</v>
      </c>
      <c r="D124" s="39" t="s">
        <v>287</v>
      </c>
      <c r="E124" s="27">
        <f t="shared" si="7"/>
        <v>38601500</v>
      </c>
      <c r="F124" s="40">
        <v>38601500</v>
      </c>
      <c r="G124" s="40">
        <v>0</v>
      </c>
      <c r="H124" s="40">
        <v>0</v>
      </c>
      <c r="I124" s="40">
        <v>0</v>
      </c>
      <c r="J124" s="27">
        <f t="shared" si="6"/>
        <v>0</v>
      </c>
      <c r="K124" s="40">
        <v>0</v>
      </c>
      <c r="L124" s="40">
        <v>0</v>
      </c>
      <c r="M124" s="40">
        <v>0</v>
      </c>
      <c r="N124" s="40">
        <v>0</v>
      </c>
      <c r="O124" s="40">
        <v>0</v>
      </c>
      <c r="P124" s="41">
        <f t="shared" si="5"/>
        <v>38601500</v>
      </c>
      <c r="Q124" s="24"/>
    </row>
    <row r="125" spans="1:17" ht="30">
      <c r="A125" s="37" t="s">
        <v>288</v>
      </c>
      <c r="B125" s="37" t="s">
        <v>289</v>
      </c>
      <c r="C125" s="38" t="s">
        <v>93</v>
      </c>
      <c r="D125" s="39" t="s">
        <v>290</v>
      </c>
      <c r="E125" s="27">
        <f t="shared" si="7"/>
        <v>4350100</v>
      </c>
      <c r="F125" s="40">
        <v>4350100</v>
      </c>
      <c r="G125" s="40">
        <v>0</v>
      </c>
      <c r="H125" s="40">
        <v>0</v>
      </c>
      <c r="I125" s="40">
        <v>0</v>
      </c>
      <c r="J125" s="27">
        <f t="shared" si="6"/>
        <v>0</v>
      </c>
      <c r="K125" s="40">
        <v>0</v>
      </c>
      <c r="L125" s="40">
        <v>0</v>
      </c>
      <c r="M125" s="40">
        <v>0</v>
      </c>
      <c r="N125" s="40">
        <v>0</v>
      </c>
      <c r="O125" s="40">
        <v>0</v>
      </c>
      <c r="P125" s="41">
        <f t="shared" si="5"/>
        <v>4350100</v>
      </c>
      <c r="Q125" s="24"/>
    </row>
    <row r="126" spans="1:17" ht="15">
      <c r="A126" s="37" t="s">
        <v>291</v>
      </c>
      <c r="B126" s="37" t="s">
        <v>292</v>
      </c>
      <c r="C126" s="48">
        <v>1040</v>
      </c>
      <c r="D126" s="39" t="s">
        <v>293</v>
      </c>
      <c r="E126" s="27">
        <f t="shared" si="7"/>
        <v>14501760</v>
      </c>
      <c r="F126" s="40">
        <v>14501760</v>
      </c>
      <c r="G126" s="40">
        <v>0</v>
      </c>
      <c r="H126" s="40">
        <v>0</v>
      </c>
      <c r="I126" s="40">
        <v>0</v>
      </c>
      <c r="J126" s="27">
        <f t="shared" si="6"/>
        <v>0</v>
      </c>
      <c r="K126" s="40">
        <v>0</v>
      </c>
      <c r="L126" s="40">
        <v>0</v>
      </c>
      <c r="M126" s="40">
        <v>0</v>
      </c>
      <c r="N126" s="40">
        <v>0</v>
      </c>
      <c r="O126" s="40">
        <v>0</v>
      </c>
      <c r="P126" s="41">
        <f t="shared" si="5"/>
        <v>14501760</v>
      </c>
      <c r="Q126" s="24"/>
    </row>
    <row r="127" spans="1:17" ht="15">
      <c r="A127" s="37" t="s">
        <v>294</v>
      </c>
      <c r="B127" s="37" t="s">
        <v>295</v>
      </c>
      <c r="C127" s="38" t="s">
        <v>93</v>
      </c>
      <c r="D127" s="39" t="s">
        <v>296</v>
      </c>
      <c r="E127" s="27">
        <f t="shared" si="7"/>
        <v>403600</v>
      </c>
      <c r="F127" s="40">
        <v>403600</v>
      </c>
      <c r="G127" s="40">
        <v>0</v>
      </c>
      <c r="H127" s="40">
        <v>0</v>
      </c>
      <c r="I127" s="40">
        <v>0</v>
      </c>
      <c r="J127" s="27">
        <f t="shared" si="6"/>
        <v>0</v>
      </c>
      <c r="K127" s="40">
        <v>0</v>
      </c>
      <c r="L127" s="40">
        <v>0</v>
      </c>
      <c r="M127" s="40">
        <v>0</v>
      </c>
      <c r="N127" s="40">
        <v>0</v>
      </c>
      <c r="O127" s="40">
        <v>0</v>
      </c>
      <c r="P127" s="41">
        <f t="shared" si="5"/>
        <v>403600</v>
      </c>
      <c r="Q127" s="24"/>
    </row>
    <row r="128" spans="1:17" ht="15">
      <c r="A128" s="37" t="s">
        <v>297</v>
      </c>
      <c r="B128" s="37" t="s">
        <v>298</v>
      </c>
      <c r="C128" s="38" t="s">
        <v>93</v>
      </c>
      <c r="D128" s="39" t="s">
        <v>299</v>
      </c>
      <c r="E128" s="27">
        <f t="shared" si="7"/>
        <v>92840</v>
      </c>
      <c r="F128" s="40">
        <v>92840</v>
      </c>
      <c r="G128" s="40">
        <v>0</v>
      </c>
      <c r="H128" s="40">
        <v>0</v>
      </c>
      <c r="I128" s="40">
        <v>0</v>
      </c>
      <c r="J128" s="27">
        <f t="shared" si="6"/>
        <v>0</v>
      </c>
      <c r="K128" s="40">
        <v>0</v>
      </c>
      <c r="L128" s="40">
        <v>0</v>
      </c>
      <c r="M128" s="40">
        <v>0</v>
      </c>
      <c r="N128" s="40">
        <v>0</v>
      </c>
      <c r="O128" s="40">
        <v>0</v>
      </c>
      <c r="P128" s="41">
        <f t="shared" si="5"/>
        <v>92840</v>
      </c>
      <c r="Q128" s="24"/>
    </row>
    <row r="129" spans="1:17" ht="30">
      <c r="A129" s="37" t="s">
        <v>300</v>
      </c>
      <c r="B129" s="37" t="s">
        <v>301</v>
      </c>
      <c r="C129" s="38" t="s">
        <v>93</v>
      </c>
      <c r="D129" s="39" t="s">
        <v>302</v>
      </c>
      <c r="E129" s="27">
        <f t="shared" si="7"/>
        <v>18601500</v>
      </c>
      <c r="F129" s="40">
        <v>18601500</v>
      </c>
      <c r="G129" s="40">
        <v>0</v>
      </c>
      <c r="H129" s="40">
        <v>0</v>
      </c>
      <c r="I129" s="40">
        <v>0</v>
      </c>
      <c r="J129" s="27">
        <f t="shared" si="6"/>
        <v>0</v>
      </c>
      <c r="K129" s="40">
        <v>0</v>
      </c>
      <c r="L129" s="40">
        <v>0</v>
      </c>
      <c r="M129" s="40">
        <v>0</v>
      </c>
      <c r="N129" s="40">
        <v>0</v>
      </c>
      <c r="O129" s="40">
        <v>0</v>
      </c>
      <c r="P129" s="41">
        <f t="shared" si="5"/>
        <v>18601500</v>
      </c>
      <c r="Q129" s="24"/>
    </row>
    <row r="130" spans="1:17" ht="30">
      <c r="A130" s="37" t="s">
        <v>303</v>
      </c>
      <c r="B130" s="37" t="s">
        <v>305</v>
      </c>
      <c r="C130" s="38" t="s">
        <v>304</v>
      </c>
      <c r="D130" s="39" t="s">
        <v>306</v>
      </c>
      <c r="E130" s="27">
        <f t="shared" si="7"/>
        <v>13510500</v>
      </c>
      <c r="F130" s="40">
        <v>13510500</v>
      </c>
      <c r="G130" s="40">
        <v>0</v>
      </c>
      <c r="H130" s="40">
        <v>0</v>
      </c>
      <c r="I130" s="40">
        <v>0</v>
      </c>
      <c r="J130" s="27">
        <f t="shared" si="6"/>
        <v>0</v>
      </c>
      <c r="K130" s="40">
        <v>0</v>
      </c>
      <c r="L130" s="40">
        <v>0</v>
      </c>
      <c r="M130" s="40">
        <v>0</v>
      </c>
      <c r="N130" s="40">
        <v>0</v>
      </c>
      <c r="O130" s="40">
        <v>0</v>
      </c>
      <c r="P130" s="41">
        <f t="shared" si="5"/>
        <v>13510500</v>
      </c>
      <c r="Q130" s="24"/>
    </row>
    <row r="131" spans="1:17" ht="28.5">
      <c r="A131" s="28" t="s">
        <v>307</v>
      </c>
      <c r="B131" s="28" t="s">
        <v>308</v>
      </c>
      <c r="C131" s="29" t="s">
        <v>304</v>
      </c>
      <c r="D131" s="30" t="s">
        <v>309</v>
      </c>
      <c r="E131" s="27">
        <f t="shared" si="7"/>
        <v>4509500</v>
      </c>
      <c r="F131" s="31">
        <v>4509500</v>
      </c>
      <c r="G131" s="31">
        <v>0</v>
      </c>
      <c r="H131" s="31">
        <v>0</v>
      </c>
      <c r="I131" s="31">
        <v>0</v>
      </c>
      <c r="J131" s="27">
        <f t="shared" si="6"/>
        <v>0</v>
      </c>
      <c r="K131" s="31">
        <v>0</v>
      </c>
      <c r="L131" s="31">
        <v>0</v>
      </c>
      <c r="M131" s="31">
        <v>0</v>
      </c>
      <c r="N131" s="31">
        <v>0</v>
      </c>
      <c r="O131" s="31">
        <v>0</v>
      </c>
      <c r="P131" s="27">
        <f t="shared" si="5"/>
        <v>4509500</v>
      </c>
      <c r="Q131" s="24"/>
    </row>
    <row r="132" spans="1:17" ht="71.25">
      <c r="A132" s="32" t="s">
        <v>310</v>
      </c>
      <c r="B132" s="33"/>
      <c r="C132" s="34"/>
      <c r="D132" s="35" t="s">
        <v>311</v>
      </c>
      <c r="E132" s="36">
        <f t="shared" si="7"/>
        <v>5354100</v>
      </c>
      <c r="F132" s="36">
        <f>F133</f>
        <v>5354100</v>
      </c>
      <c r="G132" s="36">
        <f>G133</f>
        <v>3903000</v>
      </c>
      <c r="H132" s="36">
        <f>H133</f>
        <v>331900</v>
      </c>
      <c r="I132" s="36">
        <f>I133</f>
        <v>0</v>
      </c>
      <c r="J132" s="36">
        <f t="shared" si="6"/>
        <v>61560</v>
      </c>
      <c r="K132" s="36">
        <f>K133</f>
        <v>61560</v>
      </c>
      <c r="L132" s="36">
        <f>L133</f>
        <v>48000</v>
      </c>
      <c r="M132" s="36">
        <f>M133</f>
        <v>0</v>
      </c>
      <c r="N132" s="36">
        <f>N133</f>
        <v>0</v>
      </c>
      <c r="O132" s="36">
        <f>O133</f>
        <v>0</v>
      </c>
      <c r="P132" s="36">
        <f t="shared" si="5"/>
        <v>5415660</v>
      </c>
      <c r="Q132" s="24"/>
    </row>
    <row r="133" spans="1:17" ht="45">
      <c r="A133" s="37" t="s">
        <v>312</v>
      </c>
      <c r="B133" s="37" t="s">
        <v>314</v>
      </c>
      <c r="C133" s="38" t="s">
        <v>313</v>
      </c>
      <c r="D133" s="39" t="s">
        <v>315</v>
      </c>
      <c r="E133" s="27">
        <f t="shared" si="7"/>
        <v>5354100</v>
      </c>
      <c r="F133" s="40">
        <v>5354100</v>
      </c>
      <c r="G133" s="40">
        <v>3903000</v>
      </c>
      <c r="H133" s="40">
        <v>331900</v>
      </c>
      <c r="I133" s="40">
        <v>0</v>
      </c>
      <c r="J133" s="27">
        <f t="shared" si="6"/>
        <v>61560</v>
      </c>
      <c r="K133" s="40">
        <v>61560</v>
      </c>
      <c r="L133" s="40">
        <v>48000</v>
      </c>
      <c r="M133" s="40">
        <v>0</v>
      </c>
      <c r="N133" s="40">
        <v>0</v>
      </c>
      <c r="O133" s="40">
        <v>0</v>
      </c>
      <c r="P133" s="41">
        <f t="shared" si="5"/>
        <v>5415660</v>
      </c>
      <c r="Q133" s="24"/>
    </row>
    <row r="134" spans="1:17" ht="99.75">
      <c r="A134" s="32" t="s">
        <v>316</v>
      </c>
      <c r="B134" s="33"/>
      <c r="C134" s="34"/>
      <c r="D134" s="35" t="s">
        <v>317</v>
      </c>
      <c r="E134" s="36">
        <f t="shared" si="7"/>
        <v>627300</v>
      </c>
      <c r="F134" s="36">
        <f>F135</f>
        <v>627300</v>
      </c>
      <c r="G134" s="36">
        <f>G135</f>
        <v>0</v>
      </c>
      <c r="H134" s="36">
        <f>H135</f>
        <v>0</v>
      </c>
      <c r="I134" s="36">
        <f>I135</f>
        <v>0</v>
      </c>
      <c r="J134" s="36">
        <f t="shared" si="6"/>
        <v>0</v>
      </c>
      <c r="K134" s="36">
        <f>K135</f>
        <v>0</v>
      </c>
      <c r="L134" s="36">
        <f>L135</f>
        <v>0</v>
      </c>
      <c r="M134" s="36">
        <f>M135</f>
        <v>0</v>
      </c>
      <c r="N134" s="36">
        <f>N135</f>
        <v>0</v>
      </c>
      <c r="O134" s="36">
        <f>O135</f>
        <v>0</v>
      </c>
      <c r="P134" s="36">
        <f t="shared" si="5"/>
        <v>627300</v>
      </c>
      <c r="Q134" s="24"/>
    </row>
    <row r="135" spans="1:17" ht="90">
      <c r="A135" s="37" t="s">
        <v>318</v>
      </c>
      <c r="B135" s="37" t="s">
        <v>319</v>
      </c>
      <c r="C135" s="38" t="s">
        <v>304</v>
      </c>
      <c r="D135" s="39" t="s">
        <v>320</v>
      </c>
      <c r="E135" s="27">
        <f t="shared" si="7"/>
        <v>627300</v>
      </c>
      <c r="F135" s="40">
        <v>627300</v>
      </c>
      <c r="G135" s="40">
        <v>0</v>
      </c>
      <c r="H135" s="40">
        <v>0</v>
      </c>
      <c r="I135" s="40">
        <v>0</v>
      </c>
      <c r="J135" s="27">
        <f t="shared" si="6"/>
        <v>0</v>
      </c>
      <c r="K135" s="40">
        <v>0</v>
      </c>
      <c r="L135" s="40">
        <v>0</v>
      </c>
      <c r="M135" s="40">
        <v>0</v>
      </c>
      <c r="N135" s="40">
        <v>0</v>
      </c>
      <c r="O135" s="40">
        <v>0</v>
      </c>
      <c r="P135" s="41">
        <f t="shared" si="5"/>
        <v>627300</v>
      </c>
      <c r="Q135" s="24"/>
    </row>
    <row r="136" spans="1:17" ht="99.75">
      <c r="A136" s="28" t="s">
        <v>321</v>
      </c>
      <c r="B136" s="28" t="s">
        <v>322</v>
      </c>
      <c r="C136" s="29" t="s">
        <v>263</v>
      </c>
      <c r="D136" s="30" t="s">
        <v>323</v>
      </c>
      <c r="E136" s="27">
        <f t="shared" si="7"/>
        <v>601100</v>
      </c>
      <c r="F136" s="31">
        <v>601100</v>
      </c>
      <c r="G136" s="31">
        <v>0</v>
      </c>
      <c r="H136" s="31">
        <v>0</v>
      </c>
      <c r="I136" s="31">
        <v>0</v>
      </c>
      <c r="J136" s="27">
        <f t="shared" si="6"/>
        <v>0</v>
      </c>
      <c r="K136" s="31">
        <v>0</v>
      </c>
      <c r="L136" s="31">
        <v>0</v>
      </c>
      <c r="M136" s="31">
        <v>0</v>
      </c>
      <c r="N136" s="31">
        <v>0</v>
      </c>
      <c r="O136" s="31">
        <v>0</v>
      </c>
      <c r="P136" s="27">
        <f t="shared" si="5"/>
        <v>601100</v>
      </c>
      <c r="Q136" s="24"/>
    </row>
    <row r="137" spans="1:17" ht="28.5">
      <c r="A137" s="32" t="s">
        <v>324</v>
      </c>
      <c r="B137" s="33"/>
      <c r="C137" s="34"/>
      <c r="D137" s="35" t="s">
        <v>325</v>
      </c>
      <c r="E137" s="36">
        <f t="shared" si="7"/>
        <v>50000</v>
      </c>
      <c r="F137" s="36">
        <f>F138</f>
        <v>50000</v>
      </c>
      <c r="G137" s="36">
        <f>G138</f>
        <v>0</v>
      </c>
      <c r="H137" s="36">
        <f>H138</f>
        <v>0</v>
      </c>
      <c r="I137" s="36">
        <f>I138</f>
        <v>0</v>
      </c>
      <c r="J137" s="36">
        <f t="shared" si="6"/>
        <v>0</v>
      </c>
      <c r="K137" s="36">
        <f>K138</f>
        <v>0</v>
      </c>
      <c r="L137" s="36">
        <f>L138</f>
        <v>0</v>
      </c>
      <c r="M137" s="36">
        <f>M138</f>
        <v>0</v>
      </c>
      <c r="N137" s="36">
        <f>N138</f>
        <v>0</v>
      </c>
      <c r="O137" s="36">
        <f>O138</f>
        <v>0</v>
      </c>
      <c r="P137" s="36">
        <f t="shared" si="5"/>
        <v>50000</v>
      </c>
      <c r="Q137" s="24"/>
    </row>
    <row r="138" spans="1:17" ht="30">
      <c r="A138" s="37" t="s">
        <v>326</v>
      </c>
      <c r="B138" s="37" t="s">
        <v>225</v>
      </c>
      <c r="C138" s="38" t="s">
        <v>200</v>
      </c>
      <c r="D138" s="39" t="s">
        <v>226</v>
      </c>
      <c r="E138" s="27">
        <f t="shared" si="7"/>
        <v>50000</v>
      </c>
      <c r="F138" s="40">
        <v>50000</v>
      </c>
      <c r="G138" s="40">
        <v>0</v>
      </c>
      <c r="H138" s="40">
        <v>0</v>
      </c>
      <c r="I138" s="40">
        <v>0</v>
      </c>
      <c r="J138" s="27">
        <f t="shared" si="6"/>
        <v>0</v>
      </c>
      <c r="K138" s="40">
        <v>0</v>
      </c>
      <c r="L138" s="40">
        <v>0</v>
      </c>
      <c r="M138" s="40">
        <v>0</v>
      </c>
      <c r="N138" s="40">
        <v>0</v>
      </c>
      <c r="O138" s="40">
        <v>0</v>
      </c>
      <c r="P138" s="41">
        <f t="shared" si="5"/>
        <v>50000</v>
      </c>
      <c r="Q138" s="24"/>
    </row>
    <row r="139" spans="1:17" ht="28.5">
      <c r="A139" s="28" t="s">
        <v>327</v>
      </c>
      <c r="B139" s="28" t="s">
        <v>232</v>
      </c>
      <c r="C139" s="29" t="s">
        <v>228</v>
      </c>
      <c r="D139" s="30" t="s">
        <v>233</v>
      </c>
      <c r="E139" s="27">
        <f t="shared" si="7"/>
        <v>21000</v>
      </c>
      <c r="F139" s="31">
        <v>21000</v>
      </c>
      <c r="G139" s="31">
        <v>0</v>
      </c>
      <c r="H139" s="31">
        <v>0</v>
      </c>
      <c r="I139" s="31">
        <v>0</v>
      </c>
      <c r="J139" s="27">
        <f t="shared" si="6"/>
        <v>0</v>
      </c>
      <c r="K139" s="31">
        <v>0</v>
      </c>
      <c r="L139" s="31">
        <v>0</v>
      </c>
      <c r="M139" s="31">
        <v>0</v>
      </c>
      <c r="N139" s="31">
        <v>0</v>
      </c>
      <c r="O139" s="31">
        <v>0</v>
      </c>
      <c r="P139" s="27">
        <f t="shared" si="5"/>
        <v>21000</v>
      </c>
      <c r="Q139" s="24"/>
    </row>
    <row r="140" spans="1:17" ht="15">
      <c r="A140" s="28" t="s">
        <v>328</v>
      </c>
      <c r="B140" s="28" t="s">
        <v>235</v>
      </c>
      <c r="C140" s="29" t="s">
        <v>161</v>
      </c>
      <c r="D140" s="30" t="s">
        <v>236</v>
      </c>
      <c r="E140" s="27">
        <f t="shared" si="7"/>
        <v>0</v>
      </c>
      <c r="F140" s="31">
        <v>0</v>
      </c>
      <c r="G140" s="31">
        <v>0</v>
      </c>
      <c r="H140" s="31">
        <v>0</v>
      </c>
      <c r="I140" s="31">
        <v>0</v>
      </c>
      <c r="J140" s="27">
        <f t="shared" si="6"/>
        <v>100000</v>
      </c>
      <c r="K140" s="31">
        <v>0</v>
      </c>
      <c r="L140" s="31">
        <v>0</v>
      </c>
      <c r="M140" s="31">
        <v>0</v>
      </c>
      <c r="N140" s="31">
        <v>100000</v>
      </c>
      <c r="O140" s="31">
        <v>100000</v>
      </c>
      <c r="P140" s="27">
        <f t="shared" si="5"/>
        <v>100000</v>
      </c>
      <c r="Q140" s="24"/>
    </row>
    <row r="141" spans="1:17" ht="43.5" customHeight="1">
      <c r="A141" s="25" t="s">
        <v>329</v>
      </c>
      <c r="B141" s="17"/>
      <c r="C141" s="26"/>
      <c r="D141" s="47" t="s">
        <v>591</v>
      </c>
      <c r="E141" s="27">
        <f t="shared" si="7"/>
        <v>190973092</v>
      </c>
      <c r="F141" s="27">
        <f>F142+F143+F144+F150+F152+F162+F163+F165+F167+F168+F170</f>
        <v>190973092</v>
      </c>
      <c r="G141" s="27">
        <f>G142+G143+G144+G150+G152+G162+G163+G165+G167+G168+G170</f>
        <v>9628440</v>
      </c>
      <c r="H141" s="27">
        <f>H142+H143+H144+H150+H152+H162+H163+H165+H167+H168+H170</f>
        <v>470318</v>
      </c>
      <c r="I141" s="27">
        <f>I142+I143+I144+I150+I152+I162+I163+I165+I167+I168+I170</f>
        <v>0</v>
      </c>
      <c r="J141" s="27">
        <f t="shared" si="6"/>
        <v>73100</v>
      </c>
      <c r="K141" s="27">
        <f>K142+K143+K144+K150+K152+K162+K163+K165+K167+K168+K170</f>
        <v>73100</v>
      </c>
      <c r="L141" s="27">
        <f>L142+L143+L144+L150+L152+L162+L163+L165+L167+L168+L170</f>
        <v>50900</v>
      </c>
      <c r="M141" s="27">
        <f>M142+M143+M144+M150+M152+M162+M163+M165+M167+M168+M170</f>
        <v>0</v>
      </c>
      <c r="N141" s="27">
        <f>N142+N143+N144+N150+N152+N162+N163+N165+N167+N168+N170</f>
        <v>0</v>
      </c>
      <c r="O141" s="27">
        <f>O142+O143+O144+O150+O152+O162+O163+O165+O167+O168+O170</f>
        <v>0</v>
      </c>
      <c r="P141" s="27">
        <f t="shared" si="5"/>
        <v>191046192</v>
      </c>
      <c r="Q141" s="24"/>
    </row>
    <row r="142" spans="1:17" ht="15">
      <c r="A142" s="28" t="s">
        <v>330</v>
      </c>
      <c r="B142" s="28" t="s">
        <v>22</v>
      </c>
      <c r="C142" s="29" t="s">
        <v>21</v>
      </c>
      <c r="D142" s="30" t="s">
        <v>23</v>
      </c>
      <c r="E142" s="27">
        <f t="shared" si="7"/>
        <v>7592932</v>
      </c>
      <c r="F142" s="31">
        <v>7592932</v>
      </c>
      <c r="G142" s="31">
        <v>5860980</v>
      </c>
      <c r="H142" s="31">
        <v>343418</v>
      </c>
      <c r="I142" s="31">
        <v>0</v>
      </c>
      <c r="J142" s="27">
        <f t="shared" si="6"/>
        <v>0</v>
      </c>
      <c r="K142" s="31">
        <v>0</v>
      </c>
      <c r="L142" s="31">
        <v>0</v>
      </c>
      <c r="M142" s="31">
        <v>0</v>
      </c>
      <c r="N142" s="31">
        <v>0</v>
      </c>
      <c r="O142" s="31">
        <v>0</v>
      </c>
      <c r="P142" s="27">
        <f t="shared" si="5"/>
        <v>7592932</v>
      </c>
      <c r="Q142" s="24"/>
    </row>
    <row r="143" spans="1:17" ht="28.5">
      <c r="A143" s="28" t="s">
        <v>331</v>
      </c>
      <c r="B143" s="28" t="s">
        <v>243</v>
      </c>
      <c r="C143" s="29" t="s">
        <v>64</v>
      </c>
      <c r="D143" s="30" t="s">
        <v>244</v>
      </c>
      <c r="E143" s="27">
        <f t="shared" si="7"/>
        <v>1756300</v>
      </c>
      <c r="F143" s="31">
        <v>1756300</v>
      </c>
      <c r="G143" s="31">
        <v>0</v>
      </c>
      <c r="H143" s="31">
        <v>0</v>
      </c>
      <c r="I143" s="31">
        <v>0</v>
      </c>
      <c r="J143" s="27">
        <f t="shared" si="6"/>
        <v>0</v>
      </c>
      <c r="K143" s="31">
        <v>0</v>
      </c>
      <c r="L143" s="31">
        <v>0</v>
      </c>
      <c r="M143" s="31">
        <v>0</v>
      </c>
      <c r="N143" s="31">
        <v>0</v>
      </c>
      <c r="O143" s="31">
        <v>0</v>
      </c>
      <c r="P143" s="27">
        <f t="shared" si="5"/>
        <v>1756300</v>
      </c>
      <c r="Q143" s="24"/>
    </row>
    <row r="144" spans="1:17" ht="85.5">
      <c r="A144" s="32" t="s">
        <v>332</v>
      </c>
      <c r="B144" s="33"/>
      <c r="C144" s="34"/>
      <c r="D144" s="35" t="s">
        <v>246</v>
      </c>
      <c r="E144" s="36">
        <f t="shared" si="7"/>
        <v>79800000</v>
      </c>
      <c r="F144" s="36">
        <f>F145+F146+F147+F148+F149</f>
        <v>79800000</v>
      </c>
      <c r="G144" s="36">
        <f>G145+G146+G147+G148+G149</f>
        <v>0</v>
      </c>
      <c r="H144" s="36">
        <f>H145+H146+H147+H148+H149</f>
        <v>0</v>
      </c>
      <c r="I144" s="36">
        <f>I145+I146+I147+I148+I149</f>
        <v>0</v>
      </c>
      <c r="J144" s="36">
        <f t="shared" si="6"/>
        <v>0</v>
      </c>
      <c r="K144" s="36">
        <f>K145+K146+K147+K148+K149</f>
        <v>0</v>
      </c>
      <c r="L144" s="36">
        <f>L145+L146+L147+L148+L149</f>
        <v>0</v>
      </c>
      <c r="M144" s="36">
        <f>M145+M146+M147+M148+M149</f>
        <v>0</v>
      </c>
      <c r="N144" s="36">
        <f>N145+N146+N147+N148+N149</f>
        <v>0</v>
      </c>
      <c r="O144" s="36">
        <f>O145+O146+O147+O148+O149</f>
        <v>0</v>
      </c>
      <c r="P144" s="36">
        <f t="shared" si="5"/>
        <v>79800000</v>
      </c>
      <c r="Q144" s="24"/>
    </row>
    <row r="145" spans="1:17" ht="270">
      <c r="A145" s="37" t="s">
        <v>333</v>
      </c>
      <c r="B145" s="37" t="s">
        <v>248</v>
      </c>
      <c r="C145" s="38" t="s">
        <v>200</v>
      </c>
      <c r="D145" s="39" t="s">
        <v>249</v>
      </c>
      <c r="E145" s="27">
        <f t="shared" si="7"/>
        <v>7000000</v>
      </c>
      <c r="F145" s="40">
        <v>7000000</v>
      </c>
      <c r="G145" s="40">
        <v>0</v>
      </c>
      <c r="H145" s="40">
        <v>0</v>
      </c>
      <c r="I145" s="40">
        <v>0</v>
      </c>
      <c r="J145" s="27">
        <f t="shared" si="6"/>
        <v>0</v>
      </c>
      <c r="K145" s="40">
        <v>0</v>
      </c>
      <c r="L145" s="40">
        <v>0</v>
      </c>
      <c r="M145" s="40">
        <v>0</v>
      </c>
      <c r="N145" s="40">
        <v>0</v>
      </c>
      <c r="O145" s="40">
        <v>0</v>
      </c>
      <c r="P145" s="41">
        <f t="shared" si="5"/>
        <v>7000000</v>
      </c>
      <c r="Q145" s="24"/>
    </row>
    <row r="146" spans="1:17" ht="405">
      <c r="A146" s="37" t="s">
        <v>334</v>
      </c>
      <c r="B146" s="37" t="s">
        <v>251</v>
      </c>
      <c r="C146" s="38" t="s">
        <v>200</v>
      </c>
      <c r="D146" s="39" t="s">
        <v>252</v>
      </c>
      <c r="E146" s="27">
        <f t="shared" si="7"/>
        <v>2000000</v>
      </c>
      <c r="F146" s="40">
        <v>2000000</v>
      </c>
      <c r="G146" s="40">
        <v>0</v>
      </c>
      <c r="H146" s="40">
        <v>0</v>
      </c>
      <c r="I146" s="40">
        <v>0</v>
      </c>
      <c r="J146" s="27">
        <f t="shared" si="6"/>
        <v>0</v>
      </c>
      <c r="K146" s="40">
        <v>0</v>
      </c>
      <c r="L146" s="40">
        <v>0</v>
      </c>
      <c r="M146" s="40">
        <v>0</v>
      </c>
      <c r="N146" s="40">
        <v>0</v>
      </c>
      <c r="O146" s="40">
        <v>0</v>
      </c>
      <c r="P146" s="41">
        <f t="shared" si="5"/>
        <v>2000000</v>
      </c>
      <c r="Q146" s="24"/>
    </row>
    <row r="147" spans="1:17" ht="105">
      <c r="A147" s="37" t="s">
        <v>335</v>
      </c>
      <c r="B147" s="37" t="s">
        <v>254</v>
      </c>
      <c r="C147" s="38" t="s">
        <v>204</v>
      </c>
      <c r="D147" s="39" t="s">
        <v>255</v>
      </c>
      <c r="E147" s="27">
        <f t="shared" si="7"/>
        <v>2000000</v>
      </c>
      <c r="F147" s="40">
        <v>2000000</v>
      </c>
      <c r="G147" s="40">
        <v>0</v>
      </c>
      <c r="H147" s="40">
        <v>0</v>
      </c>
      <c r="I147" s="40">
        <v>0</v>
      </c>
      <c r="J147" s="27">
        <f t="shared" si="6"/>
        <v>0</v>
      </c>
      <c r="K147" s="40">
        <v>0</v>
      </c>
      <c r="L147" s="40">
        <v>0</v>
      </c>
      <c r="M147" s="40">
        <v>0</v>
      </c>
      <c r="N147" s="40">
        <v>0</v>
      </c>
      <c r="O147" s="40">
        <v>0</v>
      </c>
      <c r="P147" s="41">
        <f t="shared" si="5"/>
        <v>2000000</v>
      </c>
      <c r="Q147" s="24"/>
    </row>
    <row r="148" spans="1:17" ht="135">
      <c r="A148" s="37" t="s">
        <v>336</v>
      </c>
      <c r="B148" s="37" t="s">
        <v>260</v>
      </c>
      <c r="C148" s="38" t="s">
        <v>204</v>
      </c>
      <c r="D148" s="39" t="s">
        <v>261</v>
      </c>
      <c r="E148" s="27">
        <f t="shared" si="7"/>
        <v>2000000</v>
      </c>
      <c r="F148" s="40">
        <v>2000000</v>
      </c>
      <c r="G148" s="40">
        <v>0</v>
      </c>
      <c r="H148" s="40">
        <v>0</v>
      </c>
      <c r="I148" s="40">
        <v>0</v>
      </c>
      <c r="J148" s="27">
        <f t="shared" si="6"/>
        <v>0</v>
      </c>
      <c r="K148" s="40">
        <v>0</v>
      </c>
      <c r="L148" s="40">
        <v>0</v>
      </c>
      <c r="M148" s="40">
        <v>0</v>
      </c>
      <c r="N148" s="40">
        <v>0</v>
      </c>
      <c r="O148" s="40">
        <v>0</v>
      </c>
      <c r="P148" s="41">
        <f t="shared" si="5"/>
        <v>2000000</v>
      </c>
      <c r="Q148" s="24"/>
    </row>
    <row r="149" spans="1:17" ht="45">
      <c r="A149" s="37" t="s">
        <v>337</v>
      </c>
      <c r="B149" s="37" t="s">
        <v>264</v>
      </c>
      <c r="C149" s="38" t="s">
        <v>263</v>
      </c>
      <c r="D149" s="39" t="s">
        <v>265</v>
      </c>
      <c r="E149" s="27">
        <f t="shared" si="7"/>
        <v>66800000</v>
      </c>
      <c r="F149" s="40">
        <v>66800000</v>
      </c>
      <c r="G149" s="40">
        <v>0</v>
      </c>
      <c r="H149" s="40">
        <v>0</v>
      </c>
      <c r="I149" s="40">
        <v>0</v>
      </c>
      <c r="J149" s="27">
        <f t="shared" si="6"/>
        <v>0</v>
      </c>
      <c r="K149" s="40">
        <v>0</v>
      </c>
      <c r="L149" s="40">
        <v>0</v>
      </c>
      <c r="M149" s="40">
        <v>0</v>
      </c>
      <c r="N149" s="40">
        <v>0</v>
      </c>
      <c r="O149" s="40">
        <v>0</v>
      </c>
      <c r="P149" s="41">
        <f t="shared" si="5"/>
        <v>66800000</v>
      </c>
      <c r="Q149" s="24"/>
    </row>
    <row r="150" spans="1:17" ht="57">
      <c r="A150" s="32" t="s">
        <v>338</v>
      </c>
      <c r="B150" s="33"/>
      <c r="C150" s="34"/>
      <c r="D150" s="35" t="s">
        <v>267</v>
      </c>
      <c r="E150" s="36">
        <f t="shared" si="7"/>
        <v>64260</v>
      </c>
      <c r="F150" s="36">
        <f>F151</f>
        <v>64260</v>
      </c>
      <c r="G150" s="36">
        <f>G151</f>
        <v>0</v>
      </c>
      <c r="H150" s="36">
        <f>H151</f>
        <v>0</v>
      </c>
      <c r="I150" s="36">
        <f>I151</f>
        <v>0</v>
      </c>
      <c r="J150" s="36">
        <f t="shared" si="6"/>
        <v>0</v>
      </c>
      <c r="K150" s="36">
        <f>K151</f>
        <v>0</v>
      </c>
      <c r="L150" s="36">
        <f>L151</f>
        <v>0</v>
      </c>
      <c r="M150" s="36">
        <f>M151</f>
        <v>0</v>
      </c>
      <c r="N150" s="36">
        <f>N151</f>
        <v>0</v>
      </c>
      <c r="O150" s="36">
        <f>O151</f>
        <v>0</v>
      </c>
      <c r="P150" s="36">
        <f aca="true" t="shared" si="8" ref="P150:P213">E150+J150</f>
        <v>64260</v>
      </c>
      <c r="Q150" s="24"/>
    </row>
    <row r="151" spans="1:17" ht="60">
      <c r="A151" s="37" t="s">
        <v>339</v>
      </c>
      <c r="B151" s="37" t="s">
        <v>275</v>
      </c>
      <c r="C151" s="38" t="s">
        <v>263</v>
      </c>
      <c r="D151" s="39" t="s">
        <v>276</v>
      </c>
      <c r="E151" s="27">
        <f t="shared" si="7"/>
        <v>64260</v>
      </c>
      <c r="F151" s="40">
        <v>64260</v>
      </c>
      <c r="G151" s="40">
        <v>0</v>
      </c>
      <c r="H151" s="40">
        <v>0</v>
      </c>
      <c r="I151" s="40">
        <v>0</v>
      </c>
      <c r="J151" s="27">
        <f aca="true" t="shared" si="9" ref="J151:J214">K151+N151</f>
        <v>0</v>
      </c>
      <c r="K151" s="40">
        <v>0</v>
      </c>
      <c r="L151" s="40">
        <v>0</v>
      </c>
      <c r="M151" s="40">
        <v>0</v>
      </c>
      <c r="N151" s="40">
        <v>0</v>
      </c>
      <c r="O151" s="40">
        <v>0</v>
      </c>
      <c r="P151" s="41">
        <f t="shared" si="8"/>
        <v>64260</v>
      </c>
      <c r="Q151" s="24"/>
    </row>
    <row r="152" spans="1:17" ht="57">
      <c r="A152" s="32" t="s">
        <v>340</v>
      </c>
      <c r="B152" s="33"/>
      <c r="C152" s="34"/>
      <c r="D152" s="35" t="s">
        <v>278</v>
      </c>
      <c r="E152" s="36">
        <f t="shared" si="7"/>
        <v>91332400</v>
      </c>
      <c r="F152" s="36">
        <f>F153+F154+F155+F156+F157+F158+F159+F160+F161</f>
        <v>91332400</v>
      </c>
      <c r="G152" s="36">
        <f>G153+G154+G155+G156+G157+G158+G159+G160+G161</f>
        <v>0</v>
      </c>
      <c r="H152" s="36">
        <f>H153+H154+H155+H156+H157+H158+H159+H160+H161</f>
        <v>0</v>
      </c>
      <c r="I152" s="36">
        <f>I153+I154+I155+I156+I157+I158+I159+I160+I161</f>
        <v>0</v>
      </c>
      <c r="J152" s="36">
        <f t="shared" si="9"/>
        <v>0</v>
      </c>
      <c r="K152" s="36">
        <f>K153+K154+K155+K156+K157+K158+K159+K160+K161</f>
        <v>0</v>
      </c>
      <c r="L152" s="36">
        <f>L153+L154+L155+L156+L157+L158+L159+L160+L161</f>
        <v>0</v>
      </c>
      <c r="M152" s="36">
        <f>M153+M154+M155+M156+M157+M158+M159+M160+M161</f>
        <v>0</v>
      </c>
      <c r="N152" s="36">
        <f>N153+N154+N155+N156+N157+N158+N159+N160+N161</f>
        <v>0</v>
      </c>
      <c r="O152" s="36">
        <f>O153+O154+O155+O156+O157+O158+O159+O160+O161</f>
        <v>0</v>
      </c>
      <c r="P152" s="36">
        <f t="shared" si="8"/>
        <v>91332400</v>
      </c>
      <c r="Q152" s="24"/>
    </row>
    <row r="153" spans="1:17" ht="15">
      <c r="A153" s="37" t="s">
        <v>341</v>
      </c>
      <c r="B153" s="37" t="s">
        <v>280</v>
      </c>
      <c r="C153" s="38" t="s">
        <v>93</v>
      </c>
      <c r="D153" s="39" t="s">
        <v>281</v>
      </c>
      <c r="E153" s="27">
        <f t="shared" si="7"/>
        <v>703100</v>
      </c>
      <c r="F153" s="40">
        <v>703100</v>
      </c>
      <c r="G153" s="40">
        <v>0</v>
      </c>
      <c r="H153" s="40">
        <v>0</v>
      </c>
      <c r="I153" s="40">
        <v>0</v>
      </c>
      <c r="J153" s="27">
        <f t="shared" si="9"/>
        <v>0</v>
      </c>
      <c r="K153" s="40">
        <v>0</v>
      </c>
      <c r="L153" s="40">
        <v>0</v>
      </c>
      <c r="M153" s="40">
        <v>0</v>
      </c>
      <c r="N153" s="40">
        <v>0</v>
      </c>
      <c r="O153" s="40">
        <v>0</v>
      </c>
      <c r="P153" s="41">
        <f t="shared" si="8"/>
        <v>703100</v>
      </c>
      <c r="Q153" s="24"/>
    </row>
    <row r="154" spans="1:17" ht="30">
      <c r="A154" s="37" t="s">
        <v>342</v>
      </c>
      <c r="B154" s="37" t="s">
        <v>283</v>
      </c>
      <c r="C154" s="38" t="s">
        <v>93</v>
      </c>
      <c r="D154" s="39" t="s">
        <v>284</v>
      </c>
      <c r="E154" s="27">
        <f t="shared" si="7"/>
        <v>624100</v>
      </c>
      <c r="F154" s="40">
        <v>624100</v>
      </c>
      <c r="G154" s="40">
        <v>0</v>
      </c>
      <c r="H154" s="40">
        <v>0</v>
      </c>
      <c r="I154" s="40">
        <v>0</v>
      </c>
      <c r="J154" s="27">
        <f t="shared" si="9"/>
        <v>0</v>
      </c>
      <c r="K154" s="40">
        <v>0</v>
      </c>
      <c r="L154" s="40">
        <v>0</v>
      </c>
      <c r="M154" s="40">
        <v>0</v>
      </c>
      <c r="N154" s="40">
        <v>0</v>
      </c>
      <c r="O154" s="40">
        <v>0</v>
      </c>
      <c r="P154" s="41">
        <f t="shared" si="8"/>
        <v>624100</v>
      </c>
      <c r="Q154" s="24"/>
    </row>
    <row r="155" spans="1:17" ht="15">
      <c r="A155" s="37" t="s">
        <v>343</v>
      </c>
      <c r="B155" s="37" t="s">
        <v>286</v>
      </c>
      <c r="C155" s="38" t="s">
        <v>93</v>
      </c>
      <c r="D155" s="39" t="s">
        <v>287</v>
      </c>
      <c r="E155" s="27">
        <f t="shared" si="7"/>
        <v>48970700</v>
      </c>
      <c r="F155" s="40">
        <v>48970700</v>
      </c>
      <c r="G155" s="40">
        <v>0</v>
      </c>
      <c r="H155" s="40">
        <v>0</v>
      </c>
      <c r="I155" s="40">
        <v>0</v>
      </c>
      <c r="J155" s="27">
        <f t="shared" si="9"/>
        <v>0</v>
      </c>
      <c r="K155" s="40">
        <v>0</v>
      </c>
      <c r="L155" s="40">
        <v>0</v>
      </c>
      <c r="M155" s="40">
        <v>0</v>
      </c>
      <c r="N155" s="40">
        <v>0</v>
      </c>
      <c r="O155" s="40">
        <v>0</v>
      </c>
      <c r="P155" s="41">
        <f t="shared" si="8"/>
        <v>48970700</v>
      </c>
      <c r="Q155" s="24"/>
    </row>
    <row r="156" spans="1:17" ht="30">
      <c r="A156" s="37" t="s">
        <v>344</v>
      </c>
      <c r="B156" s="37" t="s">
        <v>289</v>
      </c>
      <c r="C156" s="38" t="s">
        <v>93</v>
      </c>
      <c r="D156" s="39" t="s">
        <v>290</v>
      </c>
      <c r="E156" s="27">
        <f t="shared" si="7"/>
        <v>3894100</v>
      </c>
      <c r="F156" s="40">
        <v>3894100</v>
      </c>
      <c r="G156" s="40">
        <v>0</v>
      </c>
      <c r="H156" s="40">
        <v>0</v>
      </c>
      <c r="I156" s="40">
        <v>0</v>
      </c>
      <c r="J156" s="27">
        <f t="shared" si="9"/>
        <v>0</v>
      </c>
      <c r="K156" s="40">
        <v>0</v>
      </c>
      <c r="L156" s="40">
        <v>0</v>
      </c>
      <c r="M156" s="40">
        <v>0</v>
      </c>
      <c r="N156" s="40">
        <v>0</v>
      </c>
      <c r="O156" s="40">
        <v>0</v>
      </c>
      <c r="P156" s="41">
        <f t="shared" si="8"/>
        <v>3894100</v>
      </c>
      <c r="Q156" s="24"/>
    </row>
    <row r="157" spans="1:17" ht="15">
      <c r="A157" s="37" t="s">
        <v>345</v>
      </c>
      <c r="B157" s="37" t="s">
        <v>292</v>
      </c>
      <c r="C157" s="48">
        <v>1040</v>
      </c>
      <c r="D157" s="39" t="s">
        <v>293</v>
      </c>
      <c r="E157" s="27">
        <f t="shared" si="7"/>
        <v>13310400</v>
      </c>
      <c r="F157" s="40">
        <v>13310400</v>
      </c>
      <c r="G157" s="40">
        <v>0</v>
      </c>
      <c r="H157" s="40">
        <v>0</v>
      </c>
      <c r="I157" s="40">
        <v>0</v>
      </c>
      <c r="J157" s="27">
        <f t="shared" si="9"/>
        <v>0</v>
      </c>
      <c r="K157" s="40">
        <v>0</v>
      </c>
      <c r="L157" s="40">
        <v>0</v>
      </c>
      <c r="M157" s="40">
        <v>0</v>
      </c>
      <c r="N157" s="40">
        <v>0</v>
      </c>
      <c r="O157" s="40">
        <v>0</v>
      </c>
      <c r="P157" s="41">
        <f t="shared" si="8"/>
        <v>13310400</v>
      </c>
      <c r="Q157" s="24"/>
    </row>
    <row r="158" spans="1:17" ht="15">
      <c r="A158" s="37" t="s">
        <v>346</v>
      </c>
      <c r="B158" s="37" t="s">
        <v>295</v>
      </c>
      <c r="C158" s="38" t="s">
        <v>93</v>
      </c>
      <c r="D158" s="39" t="s">
        <v>296</v>
      </c>
      <c r="E158" s="27">
        <f aca="true" t="shared" si="10" ref="E158:E221">F158+I158</f>
        <v>504700</v>
      </c>
      <c r="F158" s="40">
        <v>504700</v>
      </c>
      <c r="G158" s="40">
        <v>0</v>
      </c>
      <c r="H158" s="40">
        <v>0</v>
      </c>
      <c r="I158" s="40">
        <v>0</v>
      </c>
      <c r="J158" s="27">
        <f t="shared" si="9"/>
        <v>0</v>
      </c>
      <c r="K158" s="40">
        <v>0</v>
      </c>
      <c r="L158" s="40">
        <v>0</v>
      </c>
      <c r="M158" s="40">
        <v>0</v>
      </c>
      <c r="N158" s="40">
        <v>0</v>
      </c>
      <c r="O158" s="40">
        <v>0</v>
      </c>
      <c r="P158" s="41">
        <f t="shared" si="8"/>
        <v>504700</v>
      </c>
      <c r="Q158" s="24"/>
    </row>
    <row r="159" spans="1:17" ht="15">
      <c r="A159" s="37" t="s">
        <v>347</v>
      </c>
      <c r="B159" s="37" t="s">
        <v>298</v>
      </c>
      <c r="C159" s="38" t="s">
        <v>93</v>
      </c>
      <c r="D159" s="39" t="s">
        <v>299</v>
      </c>
      <c r="E159" s="27">
        <f t="shared" si="10"/>
        <v>52100</v>
      </c>
      <c r="F159" s="40">
        <v>52100</v>
      </c>
      <c r="G159" s="40">
        <v>0</v>
      </c>
      <c r="H159" s="40">
        <v>0</v>
      </c>
      <c r="I159" s="40">
        <v>0</v>
      </c>
      <c r="J159" s="27">
        <f t="shared" si="9"/>
        <v>0</v>
      </c>
      <c r="K159" s="40">
        <v>0</v>
      </c>
      <c r="L159" s="40">
        <v>0</v>
      </c>
      <c r="M159" s="40">
        <v>0</v>
      </c>
      <c r="N159" s="40">
        <v>0</v>
      </c>
      <c r="O159" s="40">
        <v>0</v>
      </c>
      <c r="P159" s="41">
        <f t="shared" si="8"/>
        <v>52100</v>
      </c>
      <c r="Q159" s="24"/>
    </row>
    <row r="160" spans="1:17" ht="30">
      <c r="A160" s="37" t="s">
        <v>348</v>
      </c>
      <c r="B160" s="37" t="s">
        <v>301</v>
      </c>
      <c r="C160" s="38" t="s">
        <v>93</v>
      </c>
      <c r="D160" s="39" t="s">
        <v>302</v>
      </c>
      <c r="E160" s="27">
        <f t="shared" si="10"/>
        <v>11075400</v>
      </c>
      <c r="F160" s="40">
        <v>11075400</v>
      </c>
      <c r="G160" s="40">
        <v>0</v>
      </c>
      <c r="H160" s="40">
        <v>0</v>
      </c>
      <c r="I160" s="40">
        <v>0</v>
      </c>
      <c r="J160" s="27">
        <f t="shared" si="9"/>
        <v>0</v>
      </c>
      <c r="K160" s="40">
        <v>0</v>
      </c>
      <c r="L160" s="40">
        <v>0</v>
      </c>
      <c r="M160" s="40">
        <v>0</v>
      </c>
      <c r="N160" s="40">
        <v>0</v>
      </c>
      <c r="O160" s="40">
        <v>0</v>
      </c>
      <c r="P160" s="41">
        <f t="shared" si="8"/>
        <v>11075400</v>
      </c>
      <c r="Q160" s="24"/>
    </row>
    <row r="161" spans="1:17" ht="30">
      <c r="A161" s="37" t="s">
        <v>349</v>
      </c>
      <c r="B161" s="37" t="s">
        <v>305</v>
      </c>
      <c r="C161" s="38" t="s">
        <v>304</v>
      </c>
      <c r="D161" s="39" t="s">
        <v>306</v>
      </c>
      <c r="E161" s="27">
        <f t="shared" si="10"/>
        <v>12197800</v>
      </c>
      <c r="F161" s="40">
        <v>12197800</v>
      </c>
      <c r="G161" s="40">
        <v>0</v>
      </c>
      <c r="H161" s="40">
        <v>0</v>
      </c>
      <c r="I161" s="40">
        <v>0</v>
      </c>
      <c r="J161" s="27">
        <f t="shared" si="9"/>
        <v>0</v>
      </c>
      <c r="K161" s="40">
        <v>0</v>
      </c>
      <c r="L161" s="40">
        <v>0</v>
      </c>
      <c r="M161" s="40">
        <v>0</v>
      </c>
      <c r="N161" s="40">
        <v>0</v>
      </c>
      <c r="O161" s="40">
        <v>0</v>
      </c>
      <c r="P161" s="41">
        <f t="shared" si="8"/>
        <v>12197800</v>
      </c>
      <c r="Q161" s="24"/>
    </row>
    <row r="162" spans="1:17" ht="28.5">
      <c r="A162" s="28" t="s">
        <v>350</v>
      </c>
      <c r="B162" s="28" t="s">
        <v>308</v>
      </c>
      <c r="C162" s="29" t="s">
        <v>304</v>
      </c>
      <c r="D162" s="30" t="s">
        <v>309</v>
      </c>
      <c r="E162" s="27">
        <f t="shared" si="10"/>
        <v>4093800</v>
      </c>
      <c r="F162" s="31">
        <v>4093800</v>
      </c>
      <c r="G162" s="31">
        <v>0</v>
      </c>
      <c r="H162" s="31">
        <v>0</v>
      </c>
      <c r="I162" s="31">
        <v>0</v>
      </c>
      <c r="J162" s="27">
        <f t="shared" si="9"/>
        <v>0</v>
      </c>
      <c r="K162" s="31">
        <v>0</v>
      </c>
      <c r="L162" s="31">
        <v>0</v>
      </c>
      <c r="M162" s="31">
        <v>0</v>
      </c>
      <c r="N162" s="31">
        <v>0</v>
      </c>
      <c r="O162" s="31">
        <v>0</v>
      </c>
      <c r="P162" s="27">
        <f t="shared" si="8"/>
        <v>4093800</v>
      </c>
      <c r="Q162" s="24"/>
    </row>
    <row r="163" spans="1:17" ht="71.25">
      <c r="A163" s="32" t="s">
        <v>351</v>
      </c>
      <c r="B163" s="33"/>
      <c r="C163" s="34"/>
      <c r="D163" s="35" t="s">
        <v>311</v>
      </c>
      <c r="E163" s="36">
        <f t="shared" si="10"/>
        <v>4936300</v>
      </c>
      <c r="F163" s="36">
        <f>F164</f>
        <v>4936300</v>
      </c>
      <c r="G163" s="36">
        <f>G164</f>
        <v>3767460</v>
      </c>
      <c r="H163" s="36">
        <f>H164</f>
        <v>126900</v>
      </c>
      <c r="I163" s="36">
        <f>I164</f>
        <v>0</v>
      </c>
      <c r="J163" s="36">
        <f t="shared" si="9"/>
        <v>73100</v>
      </c>
      <c r="K163" s="36">
        <f>K164</f>
        <v>73100</v>
      </c>
      <c r="L163" s="36">
        <f>L164</f>
        <v>50900</v>
      </c>
      <c r="M163" s="36">
        <f>M164</f>
        <v>0</v>
      </c>
      <c r="N163" s="36">
        <f>N164</f>
        <v>0</v>
      </c>
      <c r="O163" s="36">
        <f>O164</f>
        <v>0</v>
      </c>
      <c r="P163" s="36">
        <f t="shared" si="8"/>
        <v>5009400</v>
      </c>
      <c r="Q163" s="24"/>
    </row>
    <row r="164" spans="1:17" ht="45">
      <c r="A164" s="37" t="s">
        <v>352</v>
      </c>
      <c r="B164" s="37" t="s">
        <v>314</v>
      </c>
      <c r="C164" s="38" t="s">
        <v>313</v>
      </c>
      <c r="D164" s="39" t="s">
        <v>315</v>
      </c>
      <c r="E164" s="27">
        <f t="shared" si="10"/>
        <v>4936300</v>
      </c>
      <c r="F164" s="40">
        <v>4936300</v>
      </c>
      <c r="G164" s="40">
        <v>3767460</v>
      </c>
      <c r="H164" s="40">
        <v>126900</v>
      </c>
      <c r="I164" s="40">
        <v>0</v>
      </c>
      <c r="J164" s="27">
        <f t="shared" si="9"/>
        <v>73100</v>
      </c>
      <c r="K164" s="40">
        <v>73100</v>
      </c>
      <c r="L164" s="40">
        <v>50900</v>
      </c>
      <c r="M164" s="40">
        <v>0</v>
      </c>
      <c r="N164" s="40">
        <v>0</v>
      </c>
      <c r="O164" s="40">
        <v>0</v>
      </c>
      <c r="P164" s="41">
        <f t="shared" si="8"/>
        <v>5009400</v>
      </c>
      <c r="Q164" s="24"/>
    </row>
    <row r="165" spans="1:17" ht="99.75">
      <c r="A165" s="32" t="s">
        <v>353</v>
      </c>
      <c r="B165" s="33"/>
      <c r="C165" s="34"/>
      <c r="D165" s="35" t="s">
        <v>317</v>
      </c>
      <c r="E165" s="36">
        <f t="shared" si="10"/>
        <v>365600</v>
      </c>
      <c r="F165" s="36">
        <f>F166</f>
        <v>365600</v>
      </c>
      <c r="G165" s="36">
        <f>G166</f>
        <v>0</v>
      </c>
      <c r="H165" s="36">
        <f>H166</f>
        <v>0</v>
      </c>
      <c r="I165" s="36">
        <f>I166</f>
        <v>0</v>
      </c>
      <c r="J165" s="36">
        <f t="shared" si="9"/>
        <v>0</v>
      </c>
      <c r="K165" s="36">
        <f>K166</f>
        <v>0</v>
      </c>
      <c r="L165" s="36">
        <f>L166</f>
        <v>0</v>
      </c>
      <c r="M165" s="36">
        <f>M166</f>
        <v>0</v>
      </c>
      <c r="N165" s="36">
        <f>N166</f>
        <v>0</v>
      </c>
      <c r="O165" s="36">
        <f>O166</f>
        <v>0</v>
      </c>
      <c r="P165" s="36">
        <f t="shared" si="8"/>
        <v>365600</v>
      </c>
      <c r="Q165" s="24"/>
    </row>
    <row r="166" spans="1:17" ht="90">
      <c r="A166" s="37" t="s">
        <v>354</v>
      </c>
      <c r="B166" s="37" t="s">
        <v>319</v>
      </c>
      <c r="C166" s="38" t="s">
        <v>304</v>
      </c>
      <c r="D166" s="39" t="s">
        <v>320</v>
      </c>
      <c r="E166" s="27">
        <f t="shared" si="10"/>
        <v>365600</v>
      </c>
      <c r="F166" s="40">
        <v>365600</v>
      </c>
      <c r="G166" s="40">
        <v>0</v>
      </c>
      <c r="H166" s="40">
        <v>0</v>
      </c>
      <c r="I166" s="40">
        <v>0</v>
      </c>
      <c r="J166" s="27">
        <f t="shared" si="9"/>
        <v>0</v>
      </c>
      <c r="K166" s="40">
        <v>0</v>
      </c>
      <c r="L166" s="40">
        <v>0</v>
      </c>
      <c r="M166" s="40">
        <v>0</v>
      </c>
      <c r="N166" s="40">
        <v>0</v>
      </c>
      <c r="O166" s="40">
        <v>0</v>
      </c>
      <c r="P166" s="41">
        <f t="shared" si="8"/>
        <v>365600</v>
      </c>
      <c r="Q166" s="24"/>
    </row>
    <row r="167" spans="1:17" ht="99.75">
      <c r="A167" s="28" t="s">
        <v>355</v>
      </c>
      <c r="B167" s="28" t="s">
        <v>322</v>
      </c>
      <c r="C167" s="29" t="s">
        <v>263</v>
      </c>
      <c r="D167" s="30" t="s">
        <v>323</v>
      </c>
      <c r="E167" s="27">
        <f t="shared" si="10"/>
        <v>955500</v>
      </c>
      <c r="F167" s="31">
        <v>955500</v>
      </c>
      <c r="G167" s="31">
        <v>0</v>
      </c>
      <c r="H167" s="31">
        <v>0</v>
      </c>
      <c r="I167" s="31">
        <v>0</v>
      </c>
      <c r="J167" s="27">
        <f t="shared" si="9"/>
        <v>0</v>
      </c>
      <c r="K167" s="31">
        <v>0</v>
      </c>
      <c r="L167" s="31">
        <v>0</v>
      </c>
      <c r="M167" s="31">
        <v>0</v>
      </c>
      <c r="N167" s="31">
        <v>0</v>
      </c>
      <c r="O167" s="31">
        <v>0</v>
      </c>
      <c r="P167" s="27">
        <f t="shared" si="8"/>
        <v>955500</v>
      </c>
      <c r="Q167" s="24"/>
    </row>
    <row r="168" spans="1:17" ht="28.5">
      <c r="A168" s="32" t="s">
        <v>356</v>
      </c>
      <c r="B168" s="33"/>
      <c r="C168" s="34"/>
      <c r="D168" s="35" t="s">
        <v>325</v>
      </c>
      <c r="E168" s="36">
        <f t="shared" si="10"/>
        <v>55000</v>
      </c>
      <c r="F168" s="36">
        <f>F169</f>
        <v>55000</v>
      </c>
      <c r="G168" s="36">
        <f>G169</f>
        <v>0</v>
      </c>
      <c r="H168" s="36">
        <f>H169</f>
        <v>0</v>
      </c>
      <c r="I168" s="36">
        <f>I169</f>
        <v>0</v>
      </c>
      <c r="J168" s="36">
        <f t="shared" si="9"/>
        <v>0</v>
      </c>
      <c r="K168" s="36">
        <f>K169</f>
        <v>0</v>
      </c>
      <c r="L168" s="36">
        <f>L169</f>
        <v>0</v>
      </c>
      <c r="M168" s="36">
        <f>M169</f>
        <v>0</v>
      </c>
      <c r="N168" s="36">
        <f>N169</f>
        <v>0</v>
      </c>
      <c r="O168" s="36">
        <f>O169</f>
        <v>0</v>
      </c>
      <c r="P168" s="36">
        <f t="shared" si="8"/>
        <v>55000</v>
      </c>
      <c r="Q168" s="24"/>
    </row>
    <row r="169" spans="1:17" ht="30">
      <c r="A169" s="37" t="s">
        <v>357</v>
      </c>
      <c r="B169" s="37" t="s">
        <v>225</v>
      </c>
      <c r="C169" s="38" t="s">
        <v>200</v>
      </c>
      <c r="D169" s="39" t="s">
        <v>226</v>
      </c>
      <c r="E169" s="27">
        <f t="shared" si="10"/>
        <v>55000</v>
      </c>
      <c r="F169" s="40">
        <v>55000</v>
      </c>
      <c r="G169" s="40">
        <v>0</v>
      </c>
      <c r="H169" s="40">
        <v>0</v>
      </c>
      <c r="I169" s="40">
        <v>0</v>
      </c>
      <c r="J169" s="27">
        <f t="shared" si="9"/>
        <v>0</v>
      </c>
      <c r="K169" s="40">
        <v>0</v>
      </c>
      <c r="L169" s="40">
        <v>0</v>
      </c>
      <c r="M169" s="40">
        <v>0</v>
      </c>
      <c r="N169" s="40">
        <v>0</v>
      </c>
      <c r="O169" s="40">
        <v>0</v>
      </c>
      <c r="P169" s="41">
        <f t="shared" si="8"/>
        <v>55000</v>
      </c>
      <c r="Q169" s="24"/>
    </row>
    <row r="170" spans="1:17" ht="28.5">
      <c r="A170" s="28" t="s">
        <v>358</v>
      </c>
      <c r="B170" s="28" t="s">
        <v>232</v>
      </c>
      <c r="C170" s="29" t="s">
        <v>228</v>
      </c>
      <c r="D170" s="30" t="s">
        <v>233</v>
      </c>
      <c r="E170" s="27">
        <f t="shared" si="10"/>
        <v>21000</v>
      </c>
      <c r="F170" s="31">
        <v>21000</v>
      </c>
      <c r="G170" s="31">
        <v>0</v>
      </c>
      <c r="H170" s="31">
        <v>0</v>
      </c>
      <c r="I170" s="31">
        <v>0</v>
      </c>
      <c r="J170" s="27">
        <f t="shared" si="9"/>
        <v>0</v>
      </c>
      <c r="K170" s="31">
        <v>0</v>
      </c>
      <c r="L170" s="31">
        <v>0</v>
      </c>
      <c r="M170" s="31">
        <v>0</v>
      </c>
      <c r="N170" s="31">
        <v>0</v>
      </c>
      <c r="O170" s="31">
        <v>0</v>
      </c>
      <c r="P170" s="27">
        <f t="shared" si="8"/>
        <v>21000</v>
      </c>
      <c r="Q170" s="24"/>
    </row>
    <row r="171" spans="1:17" ht="43.5" customHeight="1">
      <c r="A171" s="25" t="s">
        <v>359</v>
      </c>
      <c r="B171" s="17"/>
      <c r="C171" s="26"/>
      <c r="D171" s="47" t="s">
        <v>592</v>
      </c>
      <c r="E171" s="27">
        <f t="shared" si="10"/>
        <v>190746795</v>
      </c>
      <c r="F171" s="27">
        <f>F172+F173+F174+F180+F184+F194+F195+F197+F199+F200+F202</f>
        <v>190746795</v>
      </c>
      <c r="G171" s="27">
        <f>G172+G173+G174+G180+G184+G194+G195+G197+G199+G200+G202</f>
        <v>9786757</v>
      </c>
      <c r="H171" s="27">
        <f>H172+H173+H174+H180+H184+H194+H195+H197+H199+H200+H202</f>
        <v>537549</v>
      </c>
      <c r="I171" s="27">
        <f>I172+I173+I174+I180+I184+I194+I195+I197+I199+I200+I202</f>
        <v>0</v>
      </c>
      <c r="J171" s="27">
        <f>K171+N171</f>
        <v>55000</v>
      </c>
      <c r="K171" s="27">
        <f>K172+K173+K174+K180+K184+K194+K195+K197+K199+K200+K202</f>
        <v>55000</v>
      </c>
      <c r="L171" s="27">
        <f>L172+L173+L174+L180+L184+L194+L195+L197+L199+L200+L202</f>
        <v>38900</v>
      </c>
      <c r="M171" s="27">
        <f>M172+M173+M174+M180+M184+M194+M195+M197+M199+M200+M202</f>
        <v>0</v>
      </c>
      <c r="N171" s="27">
        <f>N172+N173+N174+N180+N184+N194+N195+N197+N199+N200+N202</f>
        <v>0</v>
      </c>
      <c r="O171" s="27">
        <f>O172+O173+O174+O180+O184+O194+O195+O197+O199+O200+O202</f>
        <v>0</v>
      </c>
      <c r="P171" s="27">
        <f>E171+J171</f>
        <v>190801795</v>
      </c>
      <c r="Q171" s="24"/>
    </row>
    <row r="172" spans="1:17" ht="15">
      <c r="A172" s="28" t="s">
        <v>360</v>
      </c>
      <c r="B172" s="28" t="s">
        <v>22</v>
      </c>
      <c r="C172" s="29" t="s">
        <v>21</v>
      </c>
      <c r="D172" s="30" t="s">
        <v>23</v>
      </c>
      <c r="E172" s="27">
        <f t="shared" si="10"/>
        <v>7062195</v>
      </c>
      <c r="F172" s="31">
        <v>7062195</v>
      </c>
      <c r="G172" s="31">
        <v>5516677</v>
      </c>
      <c r="H172" s="31">
        <v>170549</v>
      </c>
      <c r="I172" s="31">
        <v>0</v>
      </c>
      <c r="J172" s="27">
        <f t="shared" si="9"/>
        <v>0</v>
      </c>
      <c r="K172" s="31">
        <v>0</v>
      </c>
      <c r="L172" s="31">
        <v>0</v>
      </c>
      <c r="M172" s="31">
        <v>0</v>
      </c>
      <c r="N172" s="31">
        <v>0</v>
      </c>
      <c r="O172" s="31">
        <v>0</v>
      </c>
      <c r="P172" s="27">
        <f t="shared" si="8"/>
        <v>7062195</v>
      </c>
      <c r="Q172" s="24"/>
    </row>
    <row r="173" spans="1:17" ht="28.5">
      <c r="A173" s="28" t="s">
        <v>361</v>
      </c>
      <c r="B173" s="28" t="s">
        <v>243</v>
      </c>
      <c r="C173" s="29" t="s">
        <v>64</v>
      </c>
      <c r="D173" s="30" t="s">
        <v>244</v>
      </c>
      <c r="E173" s="27">
        <f t="shared" si="10"/>
        <v>1845400</v>
      </c>
      <c r="F173" s="31">
        <v>1845400</v>
      </c>
      <c r="G173" s="31">
        <v>0</v>
      </c>
      <c r="H173" s="31">
        <v>0</v>
      </c>
      <c r="I173" s="31">
        <v>0</v>
      </c>
      <c r="J173" s="27">
        <f t="shared" si="9"/>
        <v>0</v>
      </c>
      <c r="K173" s="31">
        <v>0</v>
      </c>
      <c r="L173" s="31">
        <v>0</v>
      </c>
      <c r="M173" s="31">
        <v>0</v>
      </c>
      <c r="N173" s="31">
        <v>0</v>
      </c>
      <c r="O173" s="31">
        <v>0</v>
      </c>
      <c r="P173" s="27">
        <f t="shared" si="8"/>
        <v>1845400</v>
      </c>
      <c r="Q173" s="24"/>
    </row>
    <row r="174" spans="1:17" ht="85.5">
      <c r="A174" s="32" t="s">
        <v>362</v>
      </c>
      <c r="B174" s="33"/>
      <c r="C174" s="34"/>
      <c r="D174" s="35" t="s">
        <v>246</v>
      </c>
      <c r="E174" s="36">
        <f t="shared" si="10"/>
        <v>89508600</v>
      </c>
      <c r="F174" s="36">
        <f>F175+F176+F177+F178+F179</f>
        <v>89508600</v>
      </c>
      <c r="G174" s="36">
        <f>G175+G176+G177+G178+G179</f>
        <v>0</v>
      </c>
      <c r="H174" s="36">
        <f>H175+H176+H177+H178+H179</f>
        <v>0</v>
      </c>
      <c r="I174" s="36">
        <f>I175+I176+I177+I178+I179</f>
        <v>0</v>
      </c>
      <c r="J174" s="36">
        <f t="shared" si="9"/>
        <v>0</v>
      </c>
      <c r="K174" s="36">
        <f>K175+K176+K177+K178+K179</f>
        <v>0</v>
      </c>
      <c r="L174" s="36">
        <f>L175+L176+L177+L178+L179</f>
        <v>0</v>
      </c>
      <c r="M174" s="36">
        <f>M175+M176+M177+M178+M179</f>
        <v>0</v>
      </c>
      <c r="N174" s="36">
        <f>N175+N176+N177+N178+N179</f>
        <v>0</v>
      </c>
      <c r="O174" s="36">
        <f>O175+O176+O177+O178+O179</f>
        <v>0</v>
      </c>
      <c r="P174" s="36">
        <f t="shared" si="8"/>
        <v>89508600</v>
      </c>
      <c r="Q174" s="24"/>
    </row>
    <row r="175" spans="1:17" ht="270">
      <c r="A175" s="37" t="s">
        <v>363</v>
      </c>
      <c r="B175" s="37" t="s">
        <v>248</v>
      </c>
      <c r="C175" s="38" t="s">
        <v>200</v>
      </c>
      <c r="D175" s="39" t="s">
        <v>249</v>
      </c>
      <c r="E175" s="27">
        <f t="shared" si="10"/>
        <v>8440000</v>
      </c>
      <c r="F175" s="40">
        <v>8440000</v>
      </c>
      <c r="G175" s="40">
        <v>0</v>
      </c>
      <c r="H175" s="40">
        <v>0</v>
      </c>
      <c r="I175" s="40">
        <v>0</v>
      </c>
      <c r="J175" s="27">
        <f t="shared" si="9"/>
        <v>0</v>
      </c>
      <c r="K175" s="40">
        <v>0</v>
      </c>
      <c r="L175" s="40">
        <v>0</v>
      </c>
      <c r="M175" s="40">
        <v>0</v>
      </c>
      <c r="N175" s="40">
        <v>0</v>
      </c>
      <c r="O175" s="40">
        <v>0</v>
      </c>
      <c r="P175" s="41">
        <f t="shared" si="8"/>
        <v>8440000</v>
      </c>
      <c r="Q175" s="24"/>
    </row>
    <row r="176" spans="1:17" ht="405">
      <c r="A176" s="37" t="s">
        <v>364</v>
      </c>
      <c r="B176" s="37" t="s">
        <v>251</v>
      </c>
      <c r="C176" s="38" t="s">
        <v>200</v>
      </c>
      <c r="D176" s="39" t="s">
        <v>252</v>
      </c>
      <c r="E176" s="27">
        <f t="shared" si="10"/>
        <v>671000</v>
      </c>
      <c r="F176" s="40">
        <v>671000</v>
      </c>
      <c r="G176" s="40">
        <v>0</v>
      </c>
      <c r="H176" s="40">
        <v>0</v>
      </c>
      <c r="I176" s="40">
        <v>0</v>
      </c>
      <c r="J176" s="27">
        <f t="shared" si="9"/>
        <v>0</v>
      </c>
      <c r="K176" s="40">
        <v>0</v>
      </c>
      <c r="L176" s="40">
        <v>0</v>
      </c>
      <c r="M176" s="40">
        <v>0</v>
      </c>
      <c r="N176" s="40">
        <v>0</v>
      </c>
      <c r="O176" s="40">
        <v>0</v>
      </c>
      <c r="P176" s="41">
        <f t="shared" si="8"/>
        <v>671000</v>
      </c>
      <c r="Q176" s="24"/>
    </row>
    <row r="177" spans="1:17" ht="105">
      <c r="A177" s="37" t="s">
        <v>365</v>
      </c>
      <c r="B177" s="37" t="s">
        <v>254</v>
      </c>
      <c r="C177" s="38" t="s">
        <v>204</v>
      </c>
      <c r="D177" s="39" t="s">
        <v>255</v>
      </c>
      <c r="E177" s="27">
        <f t="shared" si="10"/>
        <v>716000</v>
      </c>
      <c r="F177" s="40">
        <v>716000</v>
      </c>
      <c r="G177" s="40">
        <v>0</v>
      </c>
      <c r="H177" s="40">
        <v>0</v>
      </c>
      <c r="I177" s="40">
        <v>0</v>
      </c>
      <c r="J177" s="27">
        <f t="shared" si="9"/>
        <v>0</v>
      </c>
      <c r="K177" s="40">
        <v>0</v>
      </c>
      <c r="L177" s="40">
        <v>0</v>
      </c>
      <c r="M177" s="40">
        <v>0</v>
      </c>
      <c r="N177" s="40">
        <v>0</v>
      </c>
      <c r="O177" s="40">
        <v>0</v>
      </c>
      <c r="P177" s="41">
        <f t="shared" si="8"/>
        <v>716000</v>
      </c>
      <c r="Q177" s="24"/>
    </row>
    <row r="178" spans="1:17" ht="135">
      <c r="A178" s="37" t="s">
        <v>366</v>
      </c>
      <c r="B178" s="37" t="s">
        <v>260</v>
      </c>
      <c r="C178" s="38" t="s">
        <v>204</v>
      </c>
      <c r="D178" s="39" t="s">
        <v>261</v>
      </c>
      <c r="E178" s="27">
        <f t="shared" si="10"/>
        <v>510000</v>
      </c>
      <c r="F178" s="40">
        <v>510000</v>
      </c>
      <c r="G178" s="40">
        <v>0</v>
      </c>
      <c r="H178" s="40">
        <v>0</v>
      </c>
      <c r="I178" s="40">
        <v>0</v>
      </c>
      <c r="J178" s="27">
        <f t="shared" si="9"/>
        <v>0</v>
      </c>
      <c r="K178" s="40">
        <v>0</v>
      </c>
      <c r="L178" s="40">
        <v>0</v>
      </c>
      <c r="M178" s="40">
        <v>0</v>
      </c>
      <c r="N178" s="40">
        <v>0</v>
      </c>
      <c r="O178" s="40">
        <v>0</v>
      </c>
      <c r="P178" s="41">
        <f t="shared" si="8"/>
        <v>510000</v>
      </c>
      <c r="Q178" s="24"/>
    </row>
    <row r="179" spans="1:17" ht="45">
      <c r="A179" s="37" t="s">
        <v>367</v>
      </c>
      <c r="B179" s="37" t="s">
        <v>264</v>
      </c>
      <c r="C179" s="38" t="s">
        <v>263</v>
      </c>
      <c r="D179" s="39" t="s">
        <v>265</v>
      </c>
      <c r="E179" s="27">
        <f t="shared" si="10"/>
        <v>79171600</v>
      </c>
      <c r="F179" s="40">
        <v>79171600</v>
      </c>
      <c r="G179" s="40">
        <v>0</v>
      </c>
      <c r="H179" s="40">
        <v>0</v>
      </c>
      <c r="I179" s="40">
        <v>0</v>
      </c>
      <c r="J179" s="27">
        <f t="shared" si="9"/>
        <v>0</v>
      </c>
      <c r="K179" s="40">
        <v>0</v>
      </c>
      <c r="L179" s="40">
        <v>0</v>
      </c>
      <c r="M179" s="40">
        <v>0</v>
      </c>
      <c r="N179" s="40">
        <v>0</v>
      </c>
      <c r="O179" s="40">
        <v>0</v>
      </c>
      <c r="P179" s="41">
        <f t="shared" si="8"/>
        <v>79171600</v>
      </c>
      <c r="Q179" s="24"/>
    </row>
    <row r="180" spans="1:17" ht="57">
      <c r="A180" s="32" t="s">
        <v>368</v>
      </c>
      <c r="B180" s="33"/>
      <c r="C180" s="34"/>
      <c r="D180" s="35" t="s">
        <v>267</v>
      </c>
      <c r="E180" s="36">
        <f t="shared" si="10"/>
        <v>80100</v>
      </c>
      <c r="F180" s="36">
        <f>F181+F182+F183</f>
        <v>80100</v>
      </c>
      <c r="G180" s="36">
        <f>G181+G182+G183</f>
        <v>0</v>
      </c>
      <c r="H180" s="36">
        <f>H181+H182+H183</f>
        <v>0</v>
      </c>
      <c r="I180" s="36">
        <f>I181+I182+I183</f>
        <v>0</v>
      </c>
      <c r="J180" s="36">
        <f t="shared" si="9"/>
        <v>0</v>
      </c>
      <c r="K180" s="36">
        <f>K181+K182+K183</f>
        <v>0</v>
      </c>
      <c r="L180" s="36">
        <f>L181+L182+L183</f>
        <v>0</v>
      </c>
      <c r="M180" s="36">
        <f>M181+M182+M183</f>
        <v>0</v>
      </c>
      <c r="N180" s="36">
        <f>N181+N182+N183</f>
        <v>0</v>
      </c>
      <c r="O180" s="36">
        <f>O181+O182+O183</f>
        <v>0</v>
      </c>
      <c r="P180" s="36">
        <f t="shared" si="8"/>
        <v>80100</v>
      </c>
      <c r="Q180" s="24"/>
    </row>
    <row r="181" spans="1:17" ht="225">
      <c r="A181" s="37" t="s">
        <v>369</v>
      </c>
      <c r="B181" s="37" t="s">
        <v>269</v>
      </c>
      <c r="C181" s="38" t="s">
        <v>200</v>
      </c>
      <c r="D181" s="39" t="s">
        <v>270</v>
      </c>
      <c r="E181" s="27">
        <f t="shared" si="10"/>
        <v>8200</v>
      </c>
      <c r="F181" s="40">
        <v>8200</v>
      </c>
      <c r="G181" s="40">
        <v>0</v>
      </c>
      <c r="H181" s="40">
        <v>0</v>
      </c>
      <c r="I181" s="40">
        <v>0</v>
      </c>
      <c r="J181" s="27">
        <f t="shared" si="9"/>
        <v>0</v>
      </c>
      <c r="K181" s="40">
        <v>0</v>
      </c>
      <c r="L181" s="40">
        <v>0</v>
      </c>
      <c r="M181" s="40">
        <v>0</v>
      </c>
      <c r="N181" s="40">
        <v>0</v>
      </c>
      <c r="O181" s="40">
        <v>0</v>
      </c>
      <c r="P181" s="41">
        <f t="shared" si="8"/>
        <v>8200</v>
      </c>
      <c r="Q181" s="24"/>
    </row>
    <row r="182" spans="1:17" ht="150">
      <c r="A182" s="37" t="s">
        <v>370</v>
      </c>
      <c r="B182" s="37" t="s">
        <v>272</v>
      </c>
      <c r="C182" s="38" t="s">
        <v>204</v>
      </c>
      <c r="D182" s="39" t="s">
        <v>273</v>
      </c>
      <c r="E182" s="27">
        <f t="shared" si="10"/>
        <v>1800</v>
      </c>
      <c r="F182" s="40">
        <v>1800</v>
      </c>
      <c r="G182" s="40">
        <v>0</v>
      </c>
      <c r="H182" s="40">
        <v>0</v>
      </c>
      <c r="I182" s="40">
        <v>0</v>
      </c>
      <c r="J182" s="27">
        <f t="shared" si="9"/>
        <v>0</v>
      </c>
      <c r="K182" s="40">
        <v>0</v>
      </c>
      <c r="L182" s="40">
        <v>0</v>
      </c>
      <c r="M182" s="40">
        <v>0</v>
      </c>
      <c r="N182" s="40">
        <v>0</v>
      </c>
      <c r="O182" s="40">
        <v>0</v>
      </c>
      <c r="P182" s="41">
        <f t="shared" si="8"/>
        <v>1800</v>
      </c>
      <c r="Q182" s="24"/>
    </row>
    <row r="183" spans="1:17" ht="60">
      <c r="A183" s="37" t="s">
        <v>371</v>
      </c>
      <c r="B183" s="37" t="s">
        <v>275</v>
      </c>
      <c r="C183" s="38" t="s">
        <v>263</v>
      </c>
      <c r="D183" s="39" t="s">
        <v>276</v>
      </c>
      <c r="E183" s="27">
        <f t="shared" si="10"/>
        <v>70100</v>
      </c>
      <c r="F183" s="40">
        <v>70100</v>
      </c>
      <c r="G183" s="40">
        <v>0</v>
      </c>
      <c r="H183" s="40">
        <v>0</v>
      </c>
      <c r="I183" s="40">
        <v>0</v>
      </c>
      <c r="J183" s="27">
        <f t="shared" si="9"/>
        <v>0</v>
      </c>
      <c r="K183" s="40">
        <v>0</v>
      </c>
      <c r="L183" s="40">
        <v>0</v>
      </c>
      <c r="M183" s="40">
        <v>0</v>
      </c>
      <c r="N183" s="40">
        <v>0</v>
      </c>
      <c r="O183" s="40">
        <v>0</v>
      </c>
      <c r="P183" s="41">
        <f t="shared" si="8"/>
        <v>70100</v>
      </c>
      <c r="Q183" s="24"/>
    </row>
    <row r="184" spans="1:17" ht="57">
      <c r="A184" s="32" t="s">
        <v>372</v>
      </c>
      <c r="B184" s="33"/>
      <c r="C184" s="34"/>
      <c r="D184" s="35" t="s">
        <v>278</v>
      </c>
      <c r="E184" s="36">
        <f t="shared" si="10"/>
        <v>81460900</v>
      </c>
      <c r="F184" s="36">
        <f>F185+F186+F187+F188+F189+F190+F191+F192+F193</f>
        <v>81460900</v>
      </c>
      <c r="G184" s="36">
        <f>G185+G186+G187+G188+G189+G190+G191+G192+G193</f>
        <v>0</v>
      </c>
      <c r="H184" s="36">
        <f>H185+H186+H187+H188+H189+H190+H191+H192+H193</f>
        <v>0</v>
      </c>
      <c r="I184" s="36">
        <f>I185+I186+I187+I188+I189+I190+I191+I192+I193</f>
        <v>0</v>
      </c>
      <c r="J184" s="36">
        <f t="shared" si="9"/>
        <v>0</v>
      </c>
      <c r="K184" s="36">
        <f>K185+K186+K187+K188+K189+K190+K191+K192+K193</f>
        <v>0</v>
      </c>
      <c r="L184" s="36">
        <f>L185+L186+L187+L188+L189+L190+L191+L192+L193</f>
        <v>0</v>
      </c>
      <c r="M184" s="36">
        <f>M185+M186+M187+M188+M189+M190+M191+M192+M193</f>
        <v>0</v>
      </c>
      <c r="N184" s="36">
        <f>N185+N186+N187+N188+N189+N190+N191+N192+N193</f>
        <v>0</v>
      </c>
      <c r="O184" s="36">
        <f>O185+O186+O187+O188+O189+O190+O191+O192+O193</f>
        <v>0</v>
      </c>
      <c r="P184" s="36">
        <f t="shared" si="8"/>
        <v>81460900</v>
      </c>
      <c r="Q184" s="24"/>
    </row>
    <row r="185" spans="1:17" ht="15">
      <c r="A185" s="37" t="s">
        <v>373</v>
      </c>
      <c r="B185" s="37" t="s">
        <v>280</v>
      </c>
      <c r="C185" s="38" t="s">
        <v>93</v>
      </c>
      <c r="D185" s="39" t="s">
        <v>281</v>
      </c>
      <c r="E185" s="27">
        <f t="shared" si="10"/>
        <v>1288100</v>
      </c>
      <c r="F185" s="40">
        <v>1288100</v>
      </c>
      <c r="G185" s="40">
        <v>0</v>
      </c>
      <c r="H185" s="40">
        <v>0</v>
      </c>
      <c r="I185" s="40">
        <v>0</v>
      </c>
      <c r="J185" s="27">
        <f t="shared" si="9"/>
        <v>0</v>
      </c>
      <c r="K185" s="40">
        <v>0</v>
      </c>
      <c r="L185" s="40">
        <v>0</v>
      </c>
      <c r="M185" s="40">
        <v>0</v>
      </c>
      <c r="N185" s="40">
        <v>0</v>
      </c>
      <c r="O185" s="40">
        <v>0</v>
      </c>
      <c r="P185" s="41">
        <f t="shared" si="8"/>
        <v>1288100</v>
      </c>
      <c r="Q185" s="24"/>
    </row>
    <row r="186" spans="1:17" ht="30">
      <c r="A186" s="37" t="s">
        <v>374</v>
      </c>
      <c r="B186" s="37" t="s">
        <v>283</v>
      </c>
      <c r="C186" s="38" t="s">
        <v>93</v>
      </c>
      <c r="D186" s="39" t="s">
        <v>284</v>
      </c>
      <c r="E186" s="27">
        <f t="shared" si="10"/>
        <v>528900</v>
      </c>
      <c r="F186" s="40">
        <v>528900</v>
      </c>
      <c r="G186" s="40">
        <v>0</v>
      </c>
      <c r="H186" s="40">
        <v>0</v>
      </c>
      <c r="I186" s="40">
        <v>0</v>
      </c>
      <c r="J186" s="27">
        <f t="shared" si="9"/>
        <v>0</v>
      </c>
      <c r="K186" s="40">
        <v>0</v>
      </c>
      <c r="L186" s="40">
        <v>0</v>
      </c>
      <c r="M186" s="40">
        <v>0</v>
      </c>
      <c r="N186" s="40">
        <v>0</v>
      </c>
      <c r="O186" s="40">
        <v>0</v>
      </c>
      <c r="P186" s="41">
        <f t="shared" si="8"/>
        <v>528900</v>
      </c>
      <c r="Q186" s="24"/>
    </row>
    <row r="187" spans="1:17" ht="15">
      <c r="A187" s="37" t="s">
        <v>375</v>
      </c>
      <c r="B187" s="37" t="s">
        <v>286</v>
      </c>
      <c r="C187" s="38" t="s">
        <v>93</v>
      </c>
      <c r="D187" s="39" t="s">
        <v>287</v>
      </c>
      <c r="E187" s="27">
        <f t="shared" si="10"/>
        <v>41404150</v>
      </c>
      <c r="F187" s="40">
        <v>41404150</v>
      </c>
      <c r="G187" s="40">
        <v>0</v>
      </c>
      <c r="H187" s="40">
        <v>0</v>
      </c>
      <c r="I187" s="40">
        <v>0</v>
      </c>
      <c r="J187" s="27">
        <f t="shared" si="9"/>
        <v>0</v>
      </c>
      <c r="K187" s="40">
        <v>0</v>
      </c>
      <c r="L187" s="40">
        <v>0</v>
      </c>
      <c r="M187" s="40">
        <v>0</v>
      </c>
      <c r="N187" s="40">
        <v>0</v>
      </c>
      <c r="O187" s="40">
        <v>0</v>
      </c>
      <c r="P187" s="41">
        <f t="shared" si="8"/>
        <v>41404150</v>
      </c>
      <c r="Q187" s="24"/>
    </row>
    <row r="188" spans="1:17" ht="30">
      <c r="A188" s="37" t="s">
        <v>376</v>
      </c>
      <c r="B188" s="37" t="s">
        <v>289</v>
      </c>
      <c r="C188" s="38" t="s">
        <v>93</v>
      </c>
      <c r="D188" s="39" t="s">
        <v>290</v>
      </c>
      <c r="E188" s="27">
        <f t="shared" si="10"/>
        <v>5000100</v>
      </c>
      <c r="F188" s="40">
        <v>5000100</v>
      </c>
      <c r="G188" s="40">
        <v>0</v>
      </c>
      <c r="H188" s="40">
        <v>0</v>
      </c>
      <c r="I188" s="40">
        <v>0</v>
      </c>
      <c r="J188" s="27">
        <f t="shared" si="9"/>
        <v>0</v>
      </c>
      <c r="K188" s="40">
        <v>0</v>
      </c>
      <c r="L188" s="40">
        <v>0</v>
      </c>
      <c r="M188" s="40">
        <v>0</v>
      </c>
      <c r="N188" s="40">
        <v>0</v>
      </c>
      <c r="O188" s="40">
        <v>0</v>
      </c>
      <c r="P188" s="41">
        <f t="shared" si="8"/>
        <v>5000100</v>
      </c>
      <c r="Q188" s="24"/>
    </row>
    <row r="189" spans="1:17" ht="15">
      <c r="A189" s="37" t="s">
        <v>377</v>
      </c>
      <c r="B189" s="37" t="s">
        <v>292</v>
      </c>
      <c r="C189" s="48">
        <v>1040</v>
      </c>
      <c r="D189" s="39" t="s">
        <v>293</v>
      </c>
      <c r="E189" s="27">
        <f t="shared" si="10"/>
        <v>12001500</v>
      </c>
      <c r="F189" s="40">
        <v>12001500</v>
      </c>
      <c r="G189" s="40">
        <v>0</v>
      </c>
      <c r="H189" s="40">
        <v>0</v>
      </c>
      <c r="I189" s="40">
        <v>0</v>
      </c>
      <c r="J189" s="27">
        <f t="shared" si="9"/>
        <v>0</v>
      </c>
      <c r="K189" s="40">
        <v>0</v>
      </c>
      <c r="L189" s="40">
        <v>0</v>
      </c>
      <c r="M189" s="40">
        <v>0</v>
      </c>
      <c r="N189" s="40">
        <v>0</v>
      </c>
      <c r="O189" s="40">
        <v>0</v>
      </c>
      <c r="P189" s="41">
        <f t="shared" si="8"/>
        <v>12001500</v>
      </c>
      <c r="Q189" s="24"/>
    </row>
    <row r="190" spans="1:17" ht="15">
      <c r="A190" s="37" t="s">
        <v>378</v>
      </c>
      <c r="B190" s="37" t="s">
        <v>295</v>
      </c>
      <c r="C190" s="38" t="s">
        <v>93</v>
      </c>
      <c r="D190" s="39" t="s">
        <v>296</v>
      </c>
      <c r="E190" s="27">
        <f t="shared" si="10"/>
        <v>501000</v>
      </c>
      <c r="F190" s="40">
        <v>501000</v>
      </c>
      <c r="G190" s="40">
        <v>0</v>
      </c>
      <c r="H190" s="40">
        <v>0</v>
      </c>
      <c r="I190" s="40">
        <v>0</v>
      </c>
      <c r="J190" s="27">
        <f t="shared" si="9"/>
        <v>0</v>
      </c>
      <c r="K190" s="40">
        <v>0</v>
      </c>
      <c r="L190" s="40">
        <v>0</v>
      </c>
      <c r="M190" s="40">
        <v>0</v>
      </c>
      <c r="N190" s="40">
        <v>0</v>
      </c>
      <c r="O190" s="40">
        <v>0</v>
      </c>
      <c r="P190" s="41">
        <f t="shared" si="8"/>
        <v>501000</v>
      </c>
      <c r="Q190" s="24"/>
    </row>
    <row r="191" spans="1:17" ht="15">
      <c r="A191" s="37" t="s">
        <v>379</v>
      </c>
      <c r="B191" s="37" t="s">
        <v>298</v>
      </c>
      <c r="C191" s="38" t="s">
        <v>93</v>
      </c>
      <c r="D191" s="39" t="s">
        <v>299</v>
      </c>
      <c r="E191" s="27">
        <f t="shared" si="10"/>
        <v>220100</v>
      </c>
      <c r="F191" s="40">
        <v>220100</v>
      </c>
      <c r="G191" s="40">
        <v>0</v>
      </c>
      <c r="H191" s="40">
        <v>0</v>
      </c>
      <c r="I191" s="40">
        <v>0</v>
      </c>
      <c r="J191" s="27">
        <f t="shared" si="9"/>
        <v>0</v>
      </c>
      <c r="K191" s="40">
        <v>0</v>
      </c>
      <c r="L191" s="40">
        <v>0</v>
      </c>
      <c r="M191" s="40">
        <v>0</v>
      </c>
      <c r="N191" s="40">
        <v>0</v>
      </c>
      <c r="O191" s="40">
        <v>0</v>
      </c>
      <c r="P191" s="41">
        <f t="shared" si="8"/>
        <v>220100</v>
      </c>
      <c r="Q191" s="24"/>
    </row>
    <row r="192" spans="1:17" ht="30">
      <c r="A192" s="37" t="s">
        <v>380</v>
      </c>
      <c r="B192" s="37" t="s">
        <v>301</v>
      </c>
      <c r="C192" s="38" t="s">
        <v>93</v>
      </c>
      <c r="D192" s="39" t="s">
        <v>302</v>
      </c>
      <c r="E192" s="27">
        <f t="shared" si="10"/>
        <v>7500200</v>
      </c>
      <c r="F192" s="40">
        <v>7500200</v>
      </c>
      <c r="G192" s="40">
        <v>0</v>
      </c>
      <c r="H192" s="40">
        <v>0</v>
      </c>
      <c r="I192" s="40">
        <v>0</v>
      </c>
      <c r="J192" s="27">
        <f t="shared" si="9"/>
        <v>0</v>
      </c>
      <c r="K192" s="40">
        <v>0</v>
      </c>
      <c r="L192" s="40">
        <v>0</v>
      </c>
      <c r="M192" s="40">
        <v>0</v>
      </c>
      <c r="N192" s="40">
        <v>0</v>
      </c>
      <c r="O192" s="40">
        <v>0</v>
      </c>
      <c r="P192" s="41">
        <f t="shared" si="8"/>
        <v>7500200</v>
      </c>
      <c r="Q192" s="24"/>
    </row>
    <row r="193" spans="1:17" ht="30">
      <c r="A193" s="37" t="s">
        <v>381</v>
      </c>
      <c r="B193" s="37" t="s">
        <v>305</v>
      </c>
      <c r="C193" s="38" t="s">
        <v>304</v>
      </c>
      <c r="D193" s="39" t="s">
        <v>306</v>
      </c>
      <c r="E193" s="27">
        <f t="shared" si="10"/>
        <v>13016850</v>
      </c>
      <c r="F193" s="40">
        <v>13016850</v>
      </c>
      <c r="G193" s="40">
        <v>0</v>
      </c>
      <c r="H193" s="40">
        <v>0</v>
      </c>
      <c r="I193" s="40">
        <v>0</v>
      </c>
      <c r="J193" s="27">
        <f t="shared" si="9"/>
        <v>0</v>
      </c>
      <c r="K193" s="40">
        <v>0</v>
      </c>
      <c r="L193" s="40">
        <v>0</v>
      </c>
      <c r="M193" s="40">
        <v>0</v>
      </c>
      <c r="N193" s="40">
        <v>0</v>
      </c>
      <c r="O193" s="40">
        <v>0</v>
      </c>
      <c r="P193" s="41">
        <f t="shared" si="8"/>
        <v>13016850</v>
      </c>
      <c r="Q193" s="24"/>
    </row>
    <row r="194" spans="1:17" ht="28.5">
      <c r="A194" s="28" t="s">
        <v>382</v>
      </c>
      <c r="B194" s="28" t="s">
        <v>308</v>
      </c>
      <c r="C194" s="29" t="s">
        <v>304</v>
      </c>
      <c r="D194" s="30" t="s">
        <v>309</v>
      </c>
      <c r="E194" s="27">
        <f t="shared" si="10"/>
        <v>4008000</v>
      </c>
      <c r="F194" s="31">
        <v>4008000</v>
      </c>
      <c r="G194" s="31">
        <v>0</v>
      </c>
      <c r="H194" s="31">
        <v>0</v>
      </c>
      <c r="I194" s="31">
        <v>0</v>
      </c>
      <c r="J194" s="27">
        <f t="shared" si="9"/>
        <v>0</v>
      </c>
      <c r="K194" s="31">
        <v>0</v>
      </c>
      <c r="L194" s="31">
        <v>0</v>
      </c>
      <c r="M194" s="31">
        <v>0</v>
      </c>
      <c r="N194" s="31">
        <v>0</v>
      </c>
      <c r="O194" s="31">
        <v>0</v>
      </c>
      <c r="P194" s="27">
        <f t="shared" si="8"/>
        <v>4008000</v>
      </c>
      <c r="Q194" s="24"/>
    </row>
    <row r="195" spans="1:17" ht="71.25">
      <c r="A195" s="32" t="s">
        <v>383</v>
      </c>
      <c r="B195" s="33"/>
      <c r="C195" s="34"/>
      <c r="D195" s="35" t="s">
        <v>311</v>
      </c>
      <c r="E195" s="36">
        <f t="shared" si="10"/>
        <v>5778500</v>
      </c>
      <c r="F195" s="36">
        <f>F196</f>
        <v>5778500</v>
      </c>
      <c r="G195" s="36">
        <f>G196</f>
        <v>4270080</v>
      </c>
      <c r="H195" s="36">
        <f>H196</f>
        <v>367000</v>
      </c>
      <c r="I195" s="36">
        <f>I196</f>
        <v>0</v>
      </c>
      <c r="J195" s="36">
        <f t="shared" si="9"/>
        <v>55000</v>
      </c>
      <c r="K195" s="36">
        <f>K196</f>
        <v>55000</v>
      </c>
      <c r="L195" s="36">
        <f>L196</f>
        <v>38900</v>
      </c>
      <c r="M195" s="36">
        <f>M196</f>
        <v>0</v>
      </c>
      <c r="N195" s="36">
        <f>N196</f>
        <v>0</v>
      </c>
      <c r="O195" s="36">
        <f>O196</f>
        <v>0</v>
      </c>
      <c r="P195" s="36">
        <f t="shared" si="8"/>
        <v>5833500</v>
      </c>
      <c r="Q195" s="24"/>
    </row>
    <row r="196" spans="1:17" ht="45">
      <c r="A196" s="37" t="s">
        <v>384</v>
      </c>
      <c r="B196" s="37" t="s">
        <v>314</v>
      </c>
      <c r="C196" s="38" t="s">
        <v>313</v>
      </c>
      <c r="D196" s="39" t="s">
        <v>315</v>
      </c>
      <c r="E196" s="27">
        <f t="shared" si="10"/>
        <v>5778500</v>
      </c>
      <c r="F196" s="40">
        <v>5778500</v>
      </c>
      <c r="G196" s="40">
        <v>4270080</v>
      </c>
      <c r="H196" s="40">
        <v>367000</v>
      </c>
      <c r="I196" s="40">
        <v>0</v>
      </c>
      <c r="J196" s="27">
        <f t="shared" si="9"/>
        <v>55000</v>
      </c>
      <c r="K196" s="40">
        <v>55000</v>
      </c>
      <c r="L196" s="40">
        <v>38900</v>
      </c>
      <c r="M196" s="40">
        <v>0</v>
      </c>
      <c r="N196" s="40">
        <v>0</v>
      </c>
      <c r="O196" s="40">
        <v>0</v>
      </c>
      <c r="P196" s="41">
        <f t="shared" si="8"/>
        <v>5833500</v>
      </c>
      <c r="Q196" s="24"/>
    </row>
    <row r="197" spans="1:17" ht="99.75">
      <c r="A197" s="32" t="s">
        <v>385</v>
      </c>
      <c r="B197" s="33"/>
      <c r="C197" s="34"/>
      <c r="D197" s="35" t="s">
        <v>317</v>
      </c>
      <c r="E197" s="36">
        <f t="shared" si="10"/>
        <v>322700</v>
      </c>
      <c r="F197" s="36">
        <f>F198</f>
        <v>322700</v>
      </c>
      <c r="G197" s="36">
        <f>G198</f>
        <v>0</v>
      </c>
      <c r="H197" s="36">
        <f>H198</f>
        <v>0</v>
      </c>
      <c r="I197" s="36">
        <f>I198</f>
        <v>0</v>
      </c>
      <c r="J197" s="36">
        <f t="shared" si="9"/>
        <v>0</v>
      </c>
      <c r="K197" s="36">
        <f>K198</f>
        <v>0</v>
      </c>
      <c r="L197" s="36">
        <f>L198</f>
        <v>0</v>
      </c>
      <c r="M197" s="36">
        <f>M198</f>
        <v>0</v>
      </c>
      <c r="N197" s="36">
        <f>N198</f>
        <v>0</v>
      </c>
      <c r="O197" s="36">
        <f>O198</f>
        <v>0</v>
      </c>
      <c r="P197" s="36">
        <f t="shared" si="8"/>
        <v>322700</v>
      </c>
      <c r="Q197" s="24"/>
    </row>
    <row r="198" spans="1:17" ht="90">
      <c r="A198" s="37" t="s">
        <v>386</v>
      </c>
      <c r="B198" s="37" t="s">
        <v>319</v>
      </c>
      <c r="C198" s="38" t="s">
        <v>304</v>
      </c>
      <c r="D198" s="39" t="s">
        <v>320</v>
      </c>
      <c r="E198" s="27">
        <f t="shared" si="10"/>
        <v>322700</v>
      </c>
      <c r="F198" s="40">
        <v>322700</v>
      </c>
      <c r="G198" s="40">
        <v>0</v>
      </c>
      <c r="H198" s="40">
        <v>0</v>
      </c>
      <c r="I198" s="40">
        <v>0</v>
      </c>
      <c r="J198" s="27">
        <f t="shared" si="9"/>
        <v>0</v>
      </c>
      <c r="K198" s="40">
        <v>0</v>
      </c>
      <c r="L198" s="40">
        <v>0</v>
      </c>
      <c r="M198" s="40">
        <v>0</v>
      </c>
      <c r="N198" s="40">
        <v>0</v>
      </c>
      <c r="O198" s="40">
        <v>0</v>
      </c>
      <c r="P198" s="41">
        <f t="shared" si="8"/>
        <v>322700</v>
      </c>
      <c r="Q198" s="24"/>
    </row>
    <row r="199" spans="1:17" ht="99.75">
      <c r="A199" s="28" t="s">
        <v>387</v>
      </c>
      <c r="B199" s="28" t="s">
        <v>322</v>
      </c>
      <c r="C199" s="29" t="s">
        <v>263</v>
      </c>
      <c r="D199" s="30" t="s">
        <v>323</v>
      </c>
      <c r="E199" s="27">
        <f t="shared" si="10"/>
        <v>609600</v>
      </c>
      <c r="F199" s="31">
        <v>609600</v>
      </c>
      <c r="G199" s="31">
        <v>0</v>
      </c>
      <c r="H199" s="31">
        <v>0</v>
      </c>
      <c r="I199" s="31">
        <v>0</v>
      </c>
      <c r="J199" s="27">
        <f t="shared" si="9"/>
        <v>0</v>
      </c>
      <c r="K199" s="31">
        <v>0</v>
      </c>
      <c r="L199" s="31">
        <v>0</v>
      </c>
      <c r="M199" s="31">
        <v>0</v>
      </c>
      <c r="N199" s="31">
        <v>0</v>
      </c>
      <c r="O199" s="31">
        <v>0</v>
      </c>
      <c r="P199" s="27">
        <f t="shared" si="8"/>
        <v>609600</v>
      </c>
      <c r="Q199" s="24"/>
    </row>
    <row r="200" spans="1:17" ht="28.5">
      <c r="A200" s="32" t="s">
        <v>388</v>
      </c>
      <c r="B200" s="33"/>
      <c r="C200" s="34"/>
      <c r="D200" s="35" t="s">
        <v>325</v>
      </c>
      <c r="E200" s="36">
        <f t="shared" si="10"/>
        <v>55000</v>
      </c>
      <c r="F200" s="36">
        <f>F201</f>
        <v>55000</v>
      </c>
      <c r="G200" s="36">
        <f>G201</f>
        <v>0</v>
      </c>
      <c r="H200" s="36">
        <f>H201</f>
        <v>0</v>
      </c>
      <c r="I200" s="36">
        <f>I201</f>
        <v>0</v>
      </c>
      <c r="J200" s="36">
        <f t="shared" si="9"/>
        <v>0</v>
      </c>
      <c r="K200" s="36">
        <f>K201</f>
        <v>0</v>
      </c>
      <c r="L200" s="36">
        <f>L201</f>
        <v>0</v>
      </c>
      <c r="M200" s="36">
        <f>M201</f>
        <v>0</v>
      </c>
      <c r="N200" s="36">
        <f>N201</f>
        <v>0</v>
      </c>
      <c r="O200" s="36">
        <f>O201</f>
        <v>0</v>
      </c>
      <c r="P200" s="36">
        <f t="shared" si="8"/>
        <v>55000</v>
      </c>
      <c r="Q200" s="24"/>
    </row>
    <row r="201" spans="1:17" ht="30">
      <c r="A201" s="37" t="s">
        <v>389</v>
      </c>
      <c r="B201" s="37" t="s">
        <v>225</v>
      </c>
      <c r="C201" s="38" t="s">
        <v>200</v>
      </c>
      <c r="D201" s="39" t="s">
        <v>226</v>
      </c>
      <c r="E201" s="27">
        <f t="shared" si="10"/>
        <v>55000</v>
      </c>
      <c r="F201" s="40">
        <v>55000</v>
      </c>
      <c r="G201" s="40">
        <v>0</v>
      </c>
      <c r="H201" s="40">
        <v>0</v>
      </c>
      <c r="I201" s="40">
        <v>0</v>
      </c>
      <c r="J201" s="27">
        <f t="shared" si="9"/>
        <v>0</v>
      </c>
      <c r="K201" s="40">
        <v>0</v>
      </c>
      <c r="L201" s="40">
        <v>0</v>
      </c>
      <c r="M201" s="40">
        <v>0</v>
      </c>
      <c r="N201" s="40">
        <v>0</v>
      </c>
      <c r="O201" s="40">
        <v>0</v>
      </c>
      <c r="P201" s="41">
        <f t="shared" si="8"/>
        <v>55000</v>
      </c>
      <c r="Q201" s="24"/>
    </row>
    <row r="202" spans="1:17" ht="28.5">
      <c r="A202" s="28" t="s">
        <v>390</v>
      </c>
      <c r="B202" s="28" t="s">
        <v>232</v>
      </c>
      <c r="C202" s="29" t="s">
        <v>228</v>
      </c>
      <c r="D202" s="30" t="s">
        <v>233</v>
      </c>
      <c r="E202" s="27">
        <f t="shared" si="10"/>
        <v>15800</v>
      </c>
      <c r="F202" s="31">
        <v>15800</v>
      </c>
      <c r="G202" s="31">
        <v>0</v>
      </c>
      <c r="H202" s="31">
        <v>0</v>
      </c>
      <c r="I202" s="31">
        <v>0</v>
      </c>
      <c r="J202" s="27">
        <f t="shared" si="9"/>
        <v>0</v>
      </c>
      <c r="K202" s="31">
        <v>0</v>
      </c>
      <c r="L202" s="31">
        <v>0</v>
      </c>
      <c r="M202" s="31">
        <v>0</v>
      </c>
      <c r="N202" s="31">
        <v>0</v>
      </c>
      <c r="O202" s="31">
        <v>0</v>
      </c>
      <c r="P202" s="27">
        <f t="shared" si="8"/>
        <v>15800</v>
      </c>
      <c r="Q202" s="24"/>
    </row>
    <row r="203" spans="1:17" ht="21" customHeight="1">
      <c r="A203" s="19" t="s">
        <v>391</v>
      </c>
      <c r="B203" s="20"/>
      <c r="C203" s="21"/>
      <c r="D203" s="22" t="s">
        <v>392</v>
      </c>
      <c r="E203" s="23">
        <f t="shared" si="10"/>
        <v>6743360</v>
      </c>
      <c r="F203" s="23">
        <f>F204+F210+F214+F218</f>
        <v>6743360</v>
      </c>
      <c r="G203" s="23">
        <f>G204+G210+G214+G218</f>
        <v>4214270</v>
      </c>
      <c r="H203" s="23">
        <f>H204+H210+H214+H218</f>
        <v>497707</v>
      </c>
      <c r="I203" s="23">
        <f>I204+I210+I214+I218</f>
        <v>0</v>
      </c>
      <c r="J203" s="23">
        <f t="shared" si="9"/>
        <v>0</v>
      </c>
      <c r="K203" s="23">
        <f>K204+K210+K214+K218</f>
        <v>0</v>
      </c>
      <c r="L203" s="23">
        <f>L204+L210+L214+L218</f>
        <v>0</v>
      </c>
      <c r="M203" s="23">
        <f>M204+M210+M214+M218</f>
        <v>0</v>
      </c>
      <c r="N203" s="23">
        <f>N204+N210+N214+N218</f>
        <v>0</v>
      </c>
      <c r="O203" s="23">
        <f>O204+O210+O214+O218</f>
        <v>0</v>
      </c>
      <c r="P203" s="23">
        <f t="shared" si="8"/>
        <v>6743360</v>
      </c>
      <c r="Q203" s="24"/>
    </row>
    <row r="204" spans="1:17" ht="15">
      <c r="A204" s="25" t="s">
        <v>393</v>
      </c>
      <c r="B204" s="17"/>
      <c r="C204" s="26"/>
      <c r="D204" s="47" t="s">
        <v>582</v>
      </c>
      <c r="E204" s="27">
        <f t="shared" si="10"/>
        <v>4590460</v>
      </c>
      <c r="F204" s="27">
        <f>F205+F206+F209</f>
        <v>4590460</v>
      </c>
      <c r="G204" s="27">
        <f>G205+G206+G209</f>
        <v>2619889</v>
      </c>
      <c r="H204" s="27">
        <f>H205+H206+H209</f>
        <v>395230</v>
      </c>
      <c r="I204" s="27">
        <f>I205+I206+I209</f>
        <v>0</v>
      </c>
      <c r="J204" s="27">
        <f t="shared" si="9"/>
        <v>0</v>
      </c>
      <c r="K204" s="27">
        <f>K205+K206+K209</f>
        <v>0</v>
      </c>
      <c r="L204" s="27">
        <f>L205+L206+L209</f>
        <v>0</v>
      </c>
      <c r="M204" s="27">
        <f>M205+M206+M209</f>
        <v>0</v>
      </c>
      <c r="N204" s="27">
        <f>N205+N206+N209</f>
        <v>0</v>
      </c>
      <c r="O204" s="27">
        <f>O205+O206+O209</f>
        <v>0</v>
      </c>
      <c r="P204" s="27">
        <f t="shared" si="8"/>
        <v>4590460</v>
      </c>
      <c r="Q204" s="24"/>
    </row>
    <row r="205" spans="1:17" ht="15">
      <c r="A205" s="28" t="s">
        <v>394</v>
      </c>
      <c r="B205" s="28" t="s">
        <v>22</v>
      </c>
      <c r="C205" s="29" t="s">
        <v>21</v>
      </c>
      <c r="D205" s="30" t="s">
        <v>23</v>
      </c>
      <c r="E205" s="27">
        <f t="shared" si="10"/>
        <v>823560</v>
      </c>
      <c r="F205" s="31">
        <v>823560</v>
      </c>
      <c r="G205" s="31">
        <v>581199</v>
      </c>
      <c r="H205" s="31">
        <v>51630</v>
      </c>
      <c r="I205" s="31">
        <v>0</v>
      </c>
      <c r="J205" s="27">
        <f t="shared" si="9"/>
        <v>0</v>
      </c>
      <c r="K205" s="31">
        <v>0</v>
      </c>
      <c r="L205" s="31">
        <v>0</v>
      </c>
      <c r="M205" s="31">
        <v>0</v>
      </c>
      <c r="N205" s="31">
        <v>0</v>
      </c>
      <c r="O205" s="31">
        <v>0</v>
      </c>
      <c r="P205" s="27">
        <f t="shared" si="8"/>
        <v>823560</v>
      </c>
      <c r="Q205" s="24"/>
    </row>
    <row r="206" spans="1:17" ht="28.5">
      <c r="A206" s="32" t="s">
        <v>395</v>
      </c>
      <c r="B206" s="33"/>
      <c r="C206" s="34"/>
      <c r="D206" s="35" t="s">
        <v>396</v>
      </c>
      <c r="E206" s="36">
        <f t="shared" si="10"/>
        <v>3721900</v>
      </c>
      <c r="F206" s="36">
        <f>F207+F208</f>
        <v>3721900</v>
      </c>
      <c r="G206" s="36">
        <f>G207+G208</f>
        <v>2038690</v>
      </c>
      <c r="H206" s="36">
        <f>H207+H208</f>
        <v>343600</v>
      </c>
      <c r="I206" s="36">
        <f>I207+I208</f>
        <v>0</v>
      </c>
      <c r="J206" s="36">
        <f t="shared" si="9"/>
        <v>0</v>
      </c>
      <c r="K206" s="36">
        <f>K207+K208</f>
        <v>0</v>
      </c>
      <c r="L206" s="36">
        <f>L207+L208</f>
        <v>0</v>
      </c>
      <c r="M206" s="36">
        <f>M207+M208</f>
        <v>0</v>
      </c>
      <c r="N206" s="36">
        <f>N207+N208</f>
        <v>0</v>
      </c>
      <c r="O206" s="36">
        <f>O207+O208</f>
        <v>0</v>
      </c>
      <c r="P206" s="36">
        <f t="shared" si="8"/>
        <v>3721900</v>
      </c>
      <c r="Q206" s="24"/>
    </row>
    <row r="207" spans="1:17" ht="45">
      <c r="A207" s="37" t="s">
        <v>397</v>
      </c>
      <c r="B207" s="37" t="s">
        <v>398</v>
      </c>
      <c r="C207" s="38" t="s">
        <v>93</v>
      </c>
      <c r="D207" s="39" t="s">
        <v>399</v>
      </c>
      <c r="E207" s="27">
        <f t="shared" si="10"/>
        <v>3624100</v>
      </c>
      <c r="F207" s="40">
        <v>3624100</v>
      </c>
      <c r="G207" s="40">
        <v>2038690</v>
      </c>
      <c r="H207" s="40">
        <v>343600</v>
      </c>
      <c r="I207" s="40">
        <v>0</v>
      </c>
      <c r="J207" s="27">
        <f t="shared" si="9"/>
        <v>0</v>
      </c>
      <c r="K207" s="40">
        <v>0</v>
      </c>
      <c r="L207" s="40">
        <v>0</v>
      </c>
      <c r="M207" s="40">
        <v>0</v>
      </c>
      <c r="N207" s="40">
        <v>0</v>
      </c>
      <c r="O207" s="40">
        <v>0</v>
      </c>
      <c r="P207" s="41">
        <f t="shared" si="8"/>
        <v>3624100</v>
      </c>
      <c r="Q207" s="24"/>
    </row>
    <row r="208" spans="1:17" ht="15">
      <c r="A208" s="37" t="s">
        <v>400</v>
      </c>
      <c r="B208" s="37" t="s">
        <v>401</v>
      </c>
      <c r="C208" s="38" t="s">
        <v>93</v>
      </c>
      <c r="D208" s="39" t="s">
        <v>402</v>
      </c>
      <c r="E208" s="27">
        <f t="shared" si="10"/>
        <v>97800</v>
      </c>
      <c r="F208" s="40">
        <v>97800</v>
      </c>
      <c r="G208" s="40">
        <v>0</v>
      </c>
      <c r="H208" s="40">
        <v>0</v>
      </c>
      <c r="I208" s="40">
        <v>0</v>
      </c>
      <c r="J208" s="27">
        <f t="shared" si="9"/>
        <v>0</v>
      </c>
      <c r="K208" s="40">
        <v>0</v>
      </c>
      <c r="L208" s="40">
        <v>0</v>
      </c>
      <c r="M208" s="40">
        <v>0</v>
      </c>
      <c r="N208" s="40">
        <v>0</v>
      </c>
      <c r="O208" s="40">
        <v>0</v>
      </c>
      <c r="P208" s="41">
        <f t="shared" si="8"/>
        <v>97800</v>
      </c>
      <c r="Q208" s="24"/>
    </row>
    <row r="209" spans="1:17" ht="15">
      <c r="A209" s="28" t="s">
        <v>403</v>
      </c>
      <c r="B209" s="28" t="s">
        <v>100</v>
      </c>
      <c r="C209" s="29" t="s">
        <v>93</v>
      </c>
      <c r="D209" s="30" t="s">
        <v>36</v>
      </c>
      <c r="E209" s="27">
        <f t="shared" si="10"/>
        <v>45000</v>
      </c>
      <c r="F209" s="31">
        <v>45000</v>
      </c>
      <c r="G209" s="31">
        <v>0</v>
      </c>
      <c r="H209" s="31">
        <v>0</v>
      </c>
      <c r="I209" s="31">
        <v>0</v>
      </c>
      <c r="J209" s="27">
        <f t="shared" si="9"/>
        <v>0</v>
      </c>
      <c r="K209" s="31">
        <v>0</v>
      </c>
      <c r="L209" s="31">
        <v>0</v>
      </c>
      <c r="M209" s="31">
        <v>0</v>
      </c>
      <c r="N209" s="31">
        <v>0</v>
      </c>
      <c r="O209" s="31">
        <v>0</v>
      </c>
      <c r="P209" s="27">
        <f t="shared" si="8"/>
        <v>45000</v>
      </c>
      <c r="Q209" s="24"/>
    </row>
    <row r="210" spans="1:17" ht="28.5">
      <c r="A210" s="25" t="s">
        <v>404</v>
      </c>
      <c r="B210" s="17"/>
      <c r="C210" s="26"/>
      <c r="D210" s="42" t="s">
        <v>405</v>
      </c>
      <c r="E210" s="27">
        <f t="shared" si="10"/>
        <v>711979</v>
      </c>
      <c r="F210" s="27">
        <f>F211+F212</f>
        <v>711979</v>
      </c>
      <c r="G210" s="27">
        <f>G211+G212</f>
        <v>535041</v>
      </c>
      <c r="H210" s="27">
        <f>H211+H212</f>
        <v>20251</v>
      </c>
      <c r="I210" s="27">
        <f>I211+I212</f>
        <v>0</v>
      </c>
      <c r="J210" s="27">
        <f t="shared" si="9"/>
        <v>0</v>
      </c>
      <c r="K210" s="27">
        <f>K211+K212</f>
        <v>0</v>
      </c>
      <c r="L210" s="27">
        <f>L211+L212</f>
        <v>0</v>
      </c>
      <c r="M210" s="27">
        <f>M211+M212</f>
        <v>0</v>
      </c>
      <c r="N210" s="27">
        <f>N211+N212</f>
        <v>0</v>
      </c>
      <c r="O210" s="27">
        <f>O211+O212</f>
        <v>0</v>
      </c>
      <c r="P210" s="27">
        <f t="shared" si="8"/>
        <v>711979</v>
      </c>
      <c r="Q210" s="24"/>
    </row>
    <row r="211" spans="1:17" ht="15">
      <c r="A211" s="28" t="s">
        <v>406</v>
      </c>
      <c r="B211" s="28" t="s">
        <v>22</v>
      </c>
      <c r="C211" s="29" t="s">
        <v>21</v>
      </c>
      <c r="D211" s="30" t="s">
        <v>23</v>
      </c>
      <c r="E211" s="27">
        <f t="shared" si="10"/>
        <v>693079</v>
      </c>
      <c r="F211" s="31">
        <v>693079</v>
      </c>
      <c r="G211" s="31">
        <v>535041</v>
      </c>
      <c r="H211" s="31">
        <v>20251</v>
      </c>
      <c r="I211" s="31">
        <v>0</v>
      </c>
      <c r="J211" s="27">
        <f t="shared" si="9"/>
        <v>0</v>
      </c>
      <c r="K211" s="31">
        <v>0</v>
      </c>
      <c r="L211" s="31">
        <v>0</v>
      </c>
      <c r="M211" s="31">
        <v>0</v>
      </c>
      <c r="N211" s="31">
        <v>0</v>
      </c>
      <c r="O211" s="31">
        <v>0</v>
      </c>
      <c r="P211" s="27">
        <f t="shared" si="8"/>
        <v>693079</v>
      </c>
      <c r="Q211" s="24"/>
    </row>
    <row r="212" spans="1:17" ht="28.5">
      <c r="A212" s="32" t="s">
        <v>407</v>
      </c>
      <c r="B212" s="33"/>
      <c r="C212" s="34"/>
      <c r="D212" s="35" t="s">
        <v>396</v>
      </c>
      <c r="E212" s="36">
        <f t="shared" si="10"/>
        <v>18900</v>
      </c>
      <c r="F212" s="36">
        <v>18900</v>
      </c>
      <c r="G212" s="36">
        <v>0</v>
      </c>
      <c r="H212" s="36">
        <v>0</v>
      </c>
      <c r="I212" s="36">
        <v>0</v>
      </c>
      <c r="J212" s="36">
        <f t="shared" si="9"/>
        <v>0</v>
      </c>
      <c r="K212" s="36">
        <v>0</v>
      </c>
      <c r="L212" s="36">
        <v>0</v>
      </c>
      <c r="M212" s="36">
        <v>0</v>
      </c>
      <c r="N212" s="36">
        <v>0</v>
      </c>
      <c r="O212" s="36">
        <v>0</v>
      </c>
      <c r="P212" s="36">
        <f t="shared" si="8"/>
        <v>18900</v>
      </c>
      <c r="Q212" s="24"/>
    </row>
    <row r="213" spans="1:17" ht="15">
      <c r="A213" s="37" t="s">
        <v>408</v>
      </c>
      <c r="B213" s="37" t="s">
        <v>401</v>
      </c>
      <c r="C213" s="38" t="s">
        <v>93</v>
      </c>
      <c r="D213" s="39" t="s">
        <v>402</v>
      </c>
      <c r="E213" s="27">
        <f t="shared" si="10"/>
        <v>18900</v>
      </c>
      <c r="F213" s="40">
        <v>18900</v>
      </c>
      <c r="G213" s="40">
        <v>0</v>
      </c>
      <c r="H213" s="40">
        <v>0</v>
      </c>
      <c r="I213" s="40">
        <v>0</v>
      </c>
      <c r="J213" s="27">
        <f t="shared" si="9"/>
        <v>0</v>
      </c>
      <c r="K213" s="40">
        <v>0</v>
      </c>
      <c r="L213" s="40">
        <v>0</v>
      </c>
      <c r="M213" s="40">
        <v>0</v>
      </c>
      <c r="N213" s="40">
        <v>0</v>
      </c>
      <c r="O213" s="40">
        <v>0</v>
      </c>
      <c r="P213" s="41">
        <f t="shared" si="8"/>
        <v>18900</v>
      </c>
      <c r="Q213" s="24"/>
    </row>
    <row r="214" spans="1:17" ht="28.5">
      <c r="A214" s="25" t="s">
        <v>409</v>
      </c>
      <c r="B214" s="17"/>
      <c r="C214" s="26"/>
      <c r="D214" s="42" t="s">
        <v>410</v>
      </c>
      <c r="E214" s="27">
        <f t="shared" si="10"/>
        <v>729412</v>
      </c>
      <c r="F214" s="27">
        <f>F215+F216</f>
        <v>729412</v>
      </c>
      <c r="G214" s="27">
        <f>G215+G216</f>
        <v>526325</v>
      </c>
      <c r="H214" s="27">
        <f>H215+H216</f>
        <v>50295</v>
      </c>
      <c r="I214" s="27">
        <f>I215+I216</f>
        <v>0</v>
      </c>
      <c r="J214" s="27">
        <f t="shared" si="9"/>
        <v>0</v>
      </c>
      <c r="K214" s="27">
        <f>K215+K216</f>
        <v>0</v>
      </c>
      <c r="L214" s="27">
        <f>L215+L216</f>
        <v>0</v>
      </c>
      <c r="M214" s="27">
        <f>M215+M216</f>
        <v>0</v>
      </c>
      <c r="N214" s="27">
        <f>N215+N216</f>
        <v>0</v>
      </c>
      <c r="O214" s="27">
        <f>O215+O216</f>
        <v>0</v>
      </c>
      <c r="P214" s="27">
        <f aca="true" t="shared" si="11" ref="P214:P277">E214+J214</f>
        <v>729412</v>
      </c>
      <c r="Q214" s="24"/>
    </row>
    <row r="215" spans="1:17" ht="15">
      <c r="A215" s="28" t="s">
        <v>411</v>
      </c>
      <c r="B215" s="28" t="s">
        <v>22</v>
      </c>
      <c r="C215" s="29" t="s">
        <v>21</v>
      </c>
      <c r="D215" s="30" t="s">
        <v>23</v>
      </c>
      <c r="E215" s="27">
        <f t="shared" si="10"/>
        <v>719412</v>
      </c>
      <c r="F215" s="31">
        <v>719412</v>
      </c>
      <c r="G215" s="31">
        <v>526325</v>
      </c>
      <c r="H215" s="31">
        <v>50295</v>
      </c>
      <c r="I215" s="31">
        <v>0</v>
      </c>
      <c r="J215" s="27">
        <f aca="true" t="shared" si="12" ref="J215:J278">K215+N215</f>
        <v>0</v>
      </c>
      <c r="K215" s="31">
        <v>0</v>
      </c>
      <c r="L215" s="31">
        <v>0</v>
      </c>
      <c r="M215" s="31">
        <v>0</v>
      </c>
      <c r="N215" s="31">
        <v>0</v>
      </c>
      <c r="O215" s="31">
        <v>0</v>
      </c>
      <c r="P215" s="27">
        <f t="shared" si="11"/>
        <v>719412</v>
      </c>
      <c r="Q215" s="24"/>
    </row>
    <row r="216" spans="1:17" ht="28.5">
      <c r="A216" s="32" t="s">
        <v>412</v>
      </c>
      <c r="B216" s="33"/>
      <c r="C216" s="34"/>
      <c r="D216" s="35" t="s">
        <v>396</v>
      </c>
      <c r="E216" s="36">
        <f t="shared" si="10"/>
        <v>10000</v>
      </c>
      <c r="F216" s="36">
        <v>10000</v>
      </c>
      <c r="G216" s="36">
        <v>0</v>
      </c>
      <c r="H216" s="36">
        <v>0</v>
      </c>
      <c r="I216" s="36">
        <v>0</v>
      </c>
      <c r="J216" s="36">
        <f t="shared" si="12"/>
        <v>0</v>
      </c>
      <c r="K216" s="36">
        <v>0</v>
      </c>
      <c r="L216" s="36">
        <v>0</v>
      </c>
      <c r="M216" s="36">
        <v>0</v>
      </c>
      <c r="N216" s="36">
        <v>0</v>
      </c>
      <c r="O216" s="36">
        <v>0</v>
      </c>
      <c r="P216" s="36">
        <f t="shared" si="11"/>
        <v>10000</v>
      </c>
      <c r="Q216" s="24"/>
    </row>
    <row r="217" spans="1:17" ht="15">
      <c r="A217" s="37" t="s">
        <v>413</v>
      </c>
      <c r="B217" s="37" t="s">
        <v>401</v>
      </c>
      <c r="C217" s="38" t="s">
        <v>93</v>
      </c>
      <c r="D217" s="39" t="s">
        <v>402</v>
      </c>
      <c r="E217" s="27">
        <f t="shared" si="10"/>
        <v>10000</v>
      </c>
      <c r="F217" s="40">
        <v>10000</v>
      </c>
      <c r="G217" s="40">
        <v>0</v>
      </c>
      <c r="H217" s="40">
        <v>0</v>
      </c>
      <c r="I217" s="40">
        <v>0</v>
      </c>
      <c r="J217" s="27">
        <f t="shared" si="12"/>
        <v>0</v>
      </c>
      <c r="K217" s="40">
        <v>0</v>
      </c>
      <c r="L217" s="40">
        <v>0</v>
      </c>
      <c r="M217" s="40">
        <v>0</v>
      </c>
      <c r="N217" s="40">
        <v>0</v>
      </c>
      <c r="O217" s="40">
        <v>0</v>
      </c>
      <c r="P217" s="41">
        <f t="shared" si="11"/>
        <v>10000</v>
      </c>
      <c r="Q217" s="24"/>
    </row>
    <row r="218" spans="1:17" ht="28.5">
      <c r="A218" s="25" t="s">
        <v>414</v>
      </c>
      <c r="B218" s="17"/>
      <c r="C218" s="26"/>
      <c r="D218" s="42" t="s">
        <v>415</v>
      </c>
      <c r="E218" s="27">
        <f t="shared" si="10"/>
        <v>711509</v>
      </c>
      <c r="F218" s="27">
        <f>F219+F220</f>
        <v>711509</v>
      </c>
      <c r="G218" s="27">
        <f>G219+G220</f>
        <v>533015</v>
      </c>
      <c r="H218" s="27">
        <f>H219+H220</f>
        <v>31931</v>
      </c>
      <c r="I218" s="27">
        <f>I219+I220</f>
        <v>0</v>
      </c>
      <c r="J218" s="27">
        <f t="shared" si="12"/>
        <v>0</v>
      </c>
      <c r="K218" s="27">
        <f>K219+K220</f>
        <v>0</v>
      </c>
      <c r="L218" s="27">
        <f>L219+L220</f>
        <v>0</v>
      </c>
      <c r="M218" s="27">
        <f>M219+M220</f>
        <v>0</v>
      </c>
      <c r="N218" s="27">
        <f>N219+N220</f>
        <v>0</v>
      </c>
      <c r="O218" s="27">
        <f>O219+O220</f>
        <v>0</v>
      </c>
      <c r="P218" s="27">
        <f t="shared" si="11"/>
        <v>711509</v>
      </c>
      <c r="Q218" s="24"/>
    </row>
    <row r="219" spans="1:17" ht="15">
      <c r="A219" s="28" t="s">
        <v>416</v>
      </c>
      <c r="B219" s="28" t="s">
        <v>22</v>
      </c>
      <c r="C219" s="29" t="s">
        <v>21</v>
      </c>
      <c r="D219" s="30" t="s">
        <v>23</v>
      </c>
      <c r="E219" s="27">
        <f t="shared" si="10"/>
        <v>696509</v>
      </c>
      <c r="F219" s="31">
        <v>696509</v>
      </c>
      <c r="G219" s="31">
        <v>533015</v>
      </c>
      <c r="H219" s="31">
        <v>31931</v>
      </c>
      <c r="I219" s="31">
        <v>0</v>
      </c>
      <c r="J219" s="27">
        <f t="shared" si="12"/>
        <v>0</v>
      </c>
      <c r="K219" s="31">
        <v>0</v>
      </c>
      <c r="L219" s="31">
        <v>0</v>
      </c>
      <c r="M219" s="31">
        <v>0</v>
      </c>
      <c r="N219" s="31">
        <v>0</v>
      </c>
      <c r="O219" s="31">
        <v>0</v>
      </c>
      <c r="P219" s="27">
        <f t="shared" si="11"/>
        <v>696509</v>
      </c>
      <c r="Q219" s="24"/>
    </row>
    <row r="220" spans="1:17" ht="28.5">
      <c r="A220" s="32" t="s">
        <v>417</v>
      </c>
      <c r="B220" s="33"/>
      <c r="C220" s="34"/>
      <c r="D220" s="35" t="s">
        <v>396</v>
      </c>
      <c r="E220" s="36">
        <f t="shared" si="10"/>
        <v>15000</v>
      </c>
      <c r="F220" s="36">
        <v>15000</v>
      </c>
      <c r="G220" s="36">
        <v>0</v>
      </c>
      <c r="H220" s="36">
        <v>0</v>
      </c>
      <c r="I220" s="36">
        <v>0</v>
      </c>
      <c r="J220" s="36">
        <f t="shared" si="12"/>
        <v>0</v>
      </c>
      <c r="K220" s="36">
        <v>0</v>
      </c>
      <c r="L220" s="36">
        <v>0</v>
      </c>
      <c r="M220" s="36">
        <v>0</v>
      </c>
      <c r="N220" s="36">
        <v>0</v>
      </c>
      <c r="O220" s="36">
        <v>0</v>
      </c>
      <c r="P220" s="36">
        <f t="shared" si="11"/>
        <v>15000</v>
      </c>
      <c r="Q220" s="24"/>
    </row>
    <row r="221" spans="1:17" ht="15">
      <c r="A221" s="37" t="s">
        <v>418</v>
      </c>
      <c r="B221" s="37" t="s">
        <v>401</v>
      </c>
      <c r="C221" s="38" t="s">
        <v>93</v>
      </c>
      <c r="D221" s="39" t="s">
        <v>402</v>
      </c>
      <c r="E221" s="27">
        <f t="shared" si="10"/>
        <v>15000</v>
      </c>
      <c r="F221" s="40">
        <v>15000</v>
      </c>
      <c r="G221" s="40">
        <v>0</v>
      </c>
      <c r="H221" s="40">
        <v>0</v>
      </c>
      <c r="I221" s="40">
        <v>0</v>
      </c>
      <c r="J221" s="27">
        <f t="shared" si="12"/>
        <v>0</v>
      </c>
      <c r="K221" s="40">
        <v>0</v>
      </c>
      <c r="L221" s="40">
        <v>0</v>
      </c>
      <c r="M221" s="40">
        <v>0</v>
      </c>
      <c r="N221" s="40">
        <v>0</v>
      </c>
      <c r="O221" s="40">
        <v>0</v>
      </c>
      <c r="P221" s="41">
        <f t="shared" si="11"/>
        <v>15000</v>
      </c>
      <c r="Q221" s="24"/>
    </row>
    <row r="222" spans="1:17" ht="21.75" customHeight="1">
      <c r="A222" s="19" t="s">
        <v>419</v>
      </c>
      <c r="B222" s="20"/>
      <c r="C222" s="21"/>
      <c r="D222" s="22" t="s">
        <v>420</v>
      </c>
      <c r="E222" s="23">
        <f aca="true" t="shared" si="13" ref="E222:E285">F222+I222</f>
        <v>1040631</v>
      </c>
      <c r="F222" s="23">
        <f>F223</f>
        <v>1040631</v>
      </c>
      <c r="G222" s="23">
        <f aca="true" t="shared" si="14" ref="G222:I223">G223</f>
        <v>656958</v>
      </c>
      <c r="H222" s="23">
        <f t="shared" si="14"/>
        <v>207301</v>
      </c>
      <c r="I222" s="23">
        <f t="shared" si="14"/>
        <v>0</v>
      </c>
      <c r="J222" s="23">
        <f t="shared" si="12"/>
        <v>10000</v>
      </c>
      <c r="K222" s="23">
        <f aca="true" t="shared" si="15" ref="K222:O223">K223</f>
        <v>10000</v>
      </c>
      <c r="L222" s="23">
        <f t="shared" si="15"/>
        <v>0</v>
      </c>
      <c r="M222" s="23">
        <f t="shared" si="15"/>
        <v>0</v>
      </c>
      <c r="N222" s="23">
        <f t="shared" si="15"/>
        <v>0</v>
      </c>
      <c r="O222" s="23">
        <f t="shared" si="15"/>
        <v>0</v>
      </c>
      <c r="P222" s="23">
        <f t="shared" si="11"/>
        <v>1050631</v>
      </c>
      <c r="Q222" s="24"/>
    </row>
    <row r="223" spans="1:17" ht="15">
      <c r="A223" s="25" t="s">
        <v>421</v>
      </c>
      <c r="B223" s="17"/>
      <c r="C223" s="26"/>
      <c r="D223" s="42" t="s">
        <v>422</v>
      </c>
      <c r="E223" s="27">
        <f t="shared" si="13"/>
        <v>1040631</v>
      </c>
      <c r="F223" s="27">
        <f>F224</f>
        <v>1040631</v>
      </c>
      <c r="G223" s="27">
        <f t="shared" si="14"/>
        <v>656958</v>
      </c>
      <c r="H223" s="27">
        <f t="shared" si="14"/>
        <v>207301</v>
      </c>
      <c r="I223" s="27">
        <f t="shared" si="14"/>
        <v>0</v>
      </c>
      <c r="J223" s="27">
        <f t="shared" si="12"/>
        <v>10000</v>
      </c>
      <c r="K223" s="27">
        <f t="shared" si="15"/>
        <v>10000</v>
      </c>
      <c r="L223" s="27">
        <f t="shared" si="15"/>
        <v>0</v>
      </c>
      <c r="M223" s="27">
        <f t="shared" si="15"/>
        <v>0</v>
      </c>
      <c r="N223" s="27">
        <f t="shared" si="15"/>
        <v>0</v>
      </c>
      <c r="O223" s="27">
        <f t="shared" si="15"/>
        <v>0</v>
      </c>
      <c r="P223" s="27">
        <f t="shared" si="11"/>
        <v>1050631</v>
      </c>
      <c r="Q223" s="24"/>
    </row>
    <row r="224" spans="1:17" ht="15">
      <c r="A224" s="28" t="s">
        <v>423</v>
      </c>
      <c r="B224" s="28" t="s">
        <v>22</v>
      </c>
      <c r="C224" s="29" t="s">
        <v>21</v>
      </c>
      <c r="D224" s="30" t="s">
        <v>23</v>
      </c>
      <c r="E224" s="27">
        <f t="shared" si="13"/>
        <v>1040631</v>
      </c>
      <c r="F224" s="31">
        <v>1040631</v>
      </c>
      <c r="G224" s="31">
        <v>656958</v>
      </c>
      <c r="H224" s="31">
        <v>207301</v>
      </c>
      <c r="I224" s="31">
        <v>0</v>
      </c>
      <c r="J224" s="27">
        <f t="shared" si="12"/>
        <v>10000</v>
      </c>
      <c r="K224" s="31">
        <v>10000</v>
      </c>
      <c r="L224" s="31">
        <v>0</v>
      </c>
      <c r="M224" s="31">
        <v>0</v>
      </c>
      <c r="N224" s="31">
        <v>0</v>
      </c>
      <c r="O224" s="31">
        <v>0</v>
      </c>
      <c r="P224" s="27">
        <f t="shared" si="11"/>
        <v>1050631</v>
      </c>
      <c r="Q224" s="24"/>
    </row>
    <row r="225" spans="1:17" ht="18" customHeight="1">
      <c r="A225" s="19" t="s">
        <v>424</v>
      </c>
      <c r="B225" s="20"/>
      <c r="C225" s="21"/>
      <c r="D225" s="22" t="s">
        <v>425</v>
      </c>
      <c r="E225" s="23">
        <f t="shared" si="13"/>
        <v>434614</v>
      </c>
      <c r="F225" s="23">
        <f>F226</f>
        <v>434614</v>
      </c>
      <c r="G225" s="23">
        <f>G226</f>
        <v>223244</v>
      </c>
      <c r="H225" s="23">
        <f>H226</f>
        <v>24800</v>
      </c>
      <c r="I225" s="23">
        <f>I226</f>
        <v>0</v>
      </c>
      <c r="J225" s="23">
        <f t="shared" si="12"/>
        <v>0</v>
      </c>
      <c r="K225" s="23">
        <f>K226</f>
        <v>0</v>
      </c>
      <c r="L225" s="23">
        <f>L226</f>
        <v>0</v>
      </c>
      <c r="M225" s="23">
        <f>M226</f>
        <v>0</v>
      </c>
      <c r="N225" s="23">
        <f>N226</f>
        <v>0</v>
      </c>
      <c r="O225" s="23">
        <f>O226</f>
        <v>0</v>
      </c>
      <c r="P225" s="23">
        <f t="shared" si="11"/>
        <v>434614</v>
      </c>
      <c r="Q225" s="24"/>
    </row>
    <row r="226" spans="1:17" ht="16.5" customHeight="1">
      <c r="A226" s="25" t="s">
        <v>426</v>
      </c>
      <c r="B226" s="17"/>
      <c r="C226" s="26"/>
      <c r="D226" s="42" t="s">
        <v>427</v>
      </c>
      <c r="E226" s="27">
        <f t="shared" si="13"/>
        <v>434614</v>
      </c>
      <c r="F226" s="27">
        <v>434614</v>
      </c>
      <c r="G226" s="27">
        <v>223244</v>
      </c>
      <c r="H226" s="27">
        <v>24800</v>
      </c>
      <c r="I226" s="27">
        <v>0</v>
      </c>
      <c r="J226" s="27">
        <f t="shared" si="12"/>
        <v>0</v>
      </c>
      <c r="K226" s="27">
        <v>0</v>
      </c>
      <c r="L226" s="27">
        <v>0</v>
      </c>
      <c r="M226" s="27">
        <v>0</v>
      </c>
      <c r="N226" s="27">
        <v>0</v>
      </c>
      <c r="O226" s="27">
        <v>0</v>
      </c>
      <c r="P226" s="27">
        <f t="shared" si="11"/>
        <v>434614</v>
      </c>
      <c r="Q226" s="24"/>
    </row>
    <row r="227" spans="1:17" ht="15">
      <c r="A227" s="28" t="s">
        <v>428</v>
      </c>
      <c r="B227" s="28" t="s">
        <v>22</v>
      </c>
      <c r="C227" s="29" t="s">
        <v>21</v>
      </c>
      <c r="D227" s="30" t="s">
        <v>23</v>
      </c>
      <c r="E227" s="27">
        <f t="shared" si="13"/>
        <v>387698</v>
      </c>
      <c r="F227" s="31">
        <v>387698</v>
      </c>
      <c r="G227" s="31">
        <v>223244</v>
      </c>
      <c r="H227" s="31">
        <v>24800</v>
      </c>
      <c r="I227" s="31">
        <v>0</v>
      </c>
      <c r="J227" s="27">
        <f t="shared" si="12"/>
        <v>0</v>
      </c>
      <c r="K227" s="31">
        <v>0</v>
      </c>
      <c r="L227" s="31">
        <v>0</v>
      </c>
      <c r="M227" s="31">
        <v>0</v>
      </c>
      <c r="N227" s="31">
        <v>0</v>
      </c>
      <c r="O227" s="31">
        <v>0</v>
      </c>
      <c r="P227" s="27">
        <f t="shared" si="11"/>
        <v>387698</v>
      </c>
      <c r="Q227" s="24"/>
    </row>
    <row r="228" spans="1:17" ht="15">
      <c r="A228" s="28" t="s">
        <v>429</v>
      </c>
      <c r="B228" s="28" t="s">
        <v>35</v>
      </c>
      <c r="C228" s="29" t="s">
        <v>34</v>
      </c>
      <c r="D228" s="30" t="s">
        <v>36</v>
      </c>
      <c r="E228" s="27">
        <f t="shared" si="13"/>
        <v>46916</v>
      </c>
      <c r="F228" s="31">
        <v>46916</v>
      </c>
      <c r="G228" s="31">
        <v>0</v>
      </c>
      <c r="H228" s="31">
        <v>0</v>
      </c>
      <c r="I228" s="31">
        <v>0</v>
      </c>
      <c r="J228" s="27">
        <f t="shared" si="12"/>
        <v>0</v>
      </c>
      <c r="K228" s="31">
        <v>0</v>
      </c>
      <c r="L228" s="31">
        <v>0</v>
      </c>
      <c r="M228" s="31">
        <v>0</v>
      </c>
      <c r="N228" s="31">
        <v>0</v>
      </c>
      <c r="O228" s="31">
        <v>0</v>
      </c>
      <c r="P228" s="27">
        <f t="shared" si="11"/>
        <v>46916</v>
      </c>
      <c r="Q228" s="24"/>
    </row>
    <row r="229" spans="1:17" ht="28.5">
      <c r="A229" s="19" t="s">
        <v>430</v>
      </c>
      <c r="B229" s="20"/>
      <c r="C229" s="21"/>
      <c r="D229" s="22" t="s">
        <v>431</v>
      </c>
      <c r="E229" s="23">
        <f t="shared" si="13"/>
        <v>4895066</v>
      </c>
      <c r="F229" s="23">
        <f>F230</f>
        <v>4895066</v>
      </c>
      <c r="G229" s="23">
        <f>G230</f>
        <v>3045540</v>
      </c>
      <c r="H229" s="23">
        <f>H230</f>
        <v>252060</v>
      </c>
      <c r="I229" s="23">
        <f>I230</f>
        <v>0</v>
      </c>
      <c r="J229" s="23">
        <f t="shared" si="12"/>
        <v>73000</v>
      </c>
      <c r="K229" s="23">
        <f>K230</f>
        <v>23000</v>
      </c>
      <c r="L229" s="23">
        <f>L230</f>
        <v>0</v>
      </c>
      <c r="M229" s="23">
        <f>M230</f>
        <v>0</v>
      </c>
      <c r="N229" s="23">
        <f>N230</f>
        <v>50000</v>
      </c>
      <c r="O229" s="23">
        <f>O230</f>
        <v>50000</v>
      </c>
      <c r="P229" s="23">
        <f t="shared" si="11"/>
        <v>4968066</v>
      </c>
      <c r="Q229" s="24"/>
    </row>
    <row r="230" spans="1:17" ht="28.5">
      <c r="A230" s="25" t="s">
        <v>432</v>
      </c>
      <c r="B230" s="17"/>
      <c r="C230" s="26"/>
      <c r="D230" s="42" t="s">
        <v>433</v>
      </c>
      <c r="E230" s="27">
        <f t="shared" si="13"/>
        <v>4895066</v>
      </c>
      <c r="F230" s="27">
        <f>F231+F232</f>
        <v>4895066</v>
      </c>
      <c r="G230" s="27">
        <f>G231+G232</f>
        <v>3045540</v>
      </c>
      <c r="H230" s="27">
        <f>H231+H232</f>
        <v>252060</v>
      </c>
      <c r="I230" s="27">
        <f>I231+I232</f>
        <v>0</v>
      </c>
      <c r="J230" s="27">
        <f t="shared" si="12"/>
        <v>73000</v>
      </c>
      <c r="K230" s="27">
        <f>K231+K232</f>
        <v>23000</v>
      </c>
      <c r="L230" s="27">
        <f>L231+L232</f>
        <v>0</v>
      </c>
      <c r="M230" s="27">
        <f>M231+M232</f>
        <v>0</v>
      </c>
      <c r="N230" s="27">
        <f>N231+N232</f>
        <v>50000</v>
      </c>
      <c r="O230" s="27">
        <f>O231+O232</f>
        <v>50000</v>
      </c>
      <c r="P230" s="27">
        <f t="shared" si="11"/>
        <v>4968066</v>
      </c>
      <c r="Q230" s="24"/>
    </row>
    <row r="231" spans="1:17" ht="15">
      <c r="A231" s="28" t="s">
        <v>434</v>
      </c>
      <c r="B231" s="28" t="s">
        <v>22</v>
      </c>
      <c r="C231" s="29" t="s">
        <v>21</v>
      </c>
      <c r="D231" s="30" t="s">
        <v>23</v>
      </c>
      <c r="E231" s="27">
        <f t="shared" si="13"/>
        <v>4885066</v>
      </c>
      <c r="F231" s="31">
        <v>4885066</v>
      </c>
      <c r="G231" s="31">
        <v>3045540</v>
      </c>
      <c r="H231" s="31">
        <v>252060</v>
      </c>
      <c r="I231" s="31">
        <v>0</v>
      </c>
      <c r="J231" s="27">
        <f t="shared" si="12"/>
        <v>73000</v>
      </c>
      <c r="K231" s="31">
        <v>23000</v>
      </c>
      <c r="L231" s="31">
        <v>0</v>
      </c>
      <c r="M231" s="31">
        <v>0</v>
      </c>
      <c r="N231" s="31">
        <v>50000</v>
      </c>
      <c r="O231" s="31">
        <v>50000</v>
      </c>
      <c r="P231" s="27">
        <f t="shared" si="11"/>
        <v>4958066</v>
      </c>
      <c r="Q231" s="24"/>
    </row>
    <row r="232" spans="1:17" ht="28.5">
      <c r="A232" s="28" t="s">
        <v>435</v>
      </c>
      <c r="B232" s="28" t="s">
        <v>437</v>
      </c>
      <c r="C232" s="29" t="s">
        <v>436</v>
      </c>
      <c r="D232" s="30" t="s">
        <v>438</v>
      </c>
      <c r="E232" s="27">
        <f t="shared" si="13"/>
        <v>10000</v>
      </c>
      <c r="F232" s="31">
        <v>10000</v>
      </c>
      <c r="G232" s="31">
        <v>0</v>
      </c>
      <c r="H232" s="31">
        <v>0</v>
      </c>
      <c r="I232" s="31">
        <v>0</v>
      </c>
      <c r="J232" s="27">
        <f t="shared" si="12"/>
        <v>0</v>
      </c>
      <c r="K232" s="31">
        <v>0</v>
      </c>
      <c r="L232" s="31">
        <v>0</v>
      </c>
      <c r="M232" s="31">
        <v>0</v>
      </c>
      <c r="N232" s="31">
        <v>0</v>
      </c>
      <c r="O232" s="31">
        <v>0</v>
      </c>
      <c r="P232" s="27">
        <f t="shared" si="11"/>
        <v>10000</v>
      </c>
      <c r="Q232" s="24"/>
    </row>
    <row r="233" spans="1:17" ht="15">
      <c r="A233" s="19" t="s">
        <v>439</v>
      </c>
      <c r="B233" s="20"/>
      <c r="C233" s="21"/>
      <c r="D233" s="22" t="s">
        <v>440</v>
      </c>
      <c r="E233" s="23">
        <f t="shared" si="13"/>
        <v>6058002</v>
      </c>
      <c r="F233" s="23">
        <f>F234</f>
        <v>4508002</v>
      </c>
      <c r="G233" s="23">
        <f>G234</f>
        <v>3023840</v>
      </c>
      <c r="H233" s="23">
        <f>H234</f>
        <v>225392</v>
      </c>
      <c r="I233" s="23">
        <f>I234</f>
        <v>1550000</v>
      </c>
      <c r="J233" s="23">
        <f t="shared" si="12"/>
        <v>90000</v>
      </c>
      <c r="K233" s="23">
        <f>K234</f>
        <v>0</v>
      </c>
      <c r="L233" s="23">
        <f>L234</f>
        <v>0</v>
      </c>
      <c r="M233" s="23">
        <f>M234</f>
        <v>0</v>
      </c>
      <c r="N233" s="23">
        <f>N234</f>
        <v>90000</v>
      </c>
      <c r="O233" s="23">
        <v>90000</v>
      </c>
      <c r="P233" s="23">
        <f t="shared" si="11"/>
        <v>6148002</v>
      </c>
      <c r="Q233" s="24"/>
    </row>
    <row r="234" spans="1:17" ht="57">
      <c r="A234" s="25" t="s">
        <v>441</v>
      </c>
      <c r="B234" s="17"/>
      <c r="C234" s="26"/>
      <c r="D234" s="42" t="s">
        <v>442</v>
      </c>
      <c r="E234" s="27">
        <f t="shared" si="13"/>
        <v>6058002</v>
      </c>
      <c r="F234" s="27">
        <f>F235+F236+F237</f>
        <v>4508002</v>
      </c>
      <c r="G234" s="27">
        <f>G235+G236+G237</f>
        <v>3023840</v>
      </c>
      <c r="H234" s="27">
        <f>H235+H236+H237</f>
        <v>225392</v>
      </c>
      <c r="I234" s="27">
        <f>I235+I236+I237</f>
        <v>1550000</v>
      </c>
      <c r="J234" s="27">
        <f t="shared" si="12"/>
        <v>90000</v>
      </c>
      <c r="K234" s="27">
        <f>K235+K236+K237</f>
        <v>0</v>
      </c>
      <c r="L234" s="27">
        <f>L235+L236+L237</f>
        <v>0</v>
      </c>
      <c r="M234" s="27">
        <f>M235+M236+M237</f>
        <v>0</v>
      </c>
      <c r="N234" s="27">
        <f>N235+N236+N237</f>
        <v>90000</v>
      </c>
      <c r="O234" s="27">
        <f>O235+O236+O237</f>
        <v>90000</v>
      </c>
      <c r="P234" s="27">
        <f t="shared" si="11"/>
        <v>6148002</v>
      </c>
      <c r="Q234" s="24"/>
    </row>
    <row r="235" spans="1:17" ht="15">
      <c r="A235" s="28" t="s">
        <v>443</v>
      </c>
      <c r="B235" s="28" t="s">
        <v>22</v>
      </c>
      <c r="C235" s="29" t="s">
        <v>21</v>
      </c>
      <c r="D235" s="30" t="s">
        <v>23</v>
      </c>
      <c r="E235" s="27">
        <f t="shared" si="13"/>
        <v>4308002</v>
      </c>
      <c r="F235" s="31">
        <v>4308002</v>
      </c>
      <c r="G235" s="31">
        <v>3023840</v>
      </c>
      <c r="H235" s="31">
        <v>225392</v>
      </c>
      <c r="I235" s="31">
        <v>0</v>
      </c>
      <c r="J235" s="27">
        <f t="shared" si="12"/>
        <v>0</v>
      </c>
      <c r="K235" s="31">
        <v>0</v>
      </c>
      <c r="L235" s="31">
        <v>0</v>
      </c>
      <c r="M235" s="31">
        <v>0</v>
      </c>
      <c r="N235" s="31">
        <v>0</v>
      </c>
      <c r="O235" s="31">
        <v>0</v>
      </c>
      <c r="P235" s="27">
        <f t="shared" si="11"/>
        <v>4308002</v>
      </c>
      <c r="Q235" s="24"/>
    </row>
    <row r="236" spans="1:17" ht="15">
      <c r="A236" s="28" t="s">
        <v>444</v>
      </c>
      <c r="B236" s="28" t="s">
        <v>446</v>
      </c>
      <c r="C236" s="29" t="s">
        <v>445</v>
      </c>
      <c r="D236" s="30" t="s">
        <v>447</v>
      </c>
      <c r="E236" s="27">
        <f t="shared" si="13"/>
        <v>1550000</v>
      </c>
      <c r="F236" s="31">
        <v>0</v>
      </c>
      <c r="G236" s="31">
        <v>0</v>
      </c>
      <c r="H236" s="31">
        <v>0</v>
      </c>
      <c r="I236" s="31">
        <v>1550000</v>
      </c>
      <c r="J236" s="27">
        <f t="shared" si="12"/>
        <v>90000</v>
      </c>
      <c r="K236" s="31">
        <v>0</v>
      </c>
      <c r="L236" s="31">
        <v>0</v>
      </c>
      <c r="M236" s="31">
        <v>0</v>
      </c>
      <c r="N236" s="31">
        <v>90000</v>
      </c>
      <c r="O236" s="31">
        <v>90000</v>
      </c>
      <c r="P236" s="27">
        <f t="shared" si="11"/>
        <v>1640000</v>
      </c>
      <c r="Q236" s="24"/>
    </row>
    <row r="237" spans="1:17" ht="15">
      <c r="A237" s="28" t="s">
        <v>448</v>
      </c>
      <c r="B237" s="28" t="s">
        <v>35</v>
      </c>
      <c r="C237" s="29" t="s">
        <v>34</v>
      </c>
      <c r="D237" s="30" t="s">
        <v>36</v>
      </c>
      <c r="E237" s="27">
        <f t="shared" si="13"/>
        <v>200000</v>
      </c>
      <c r="F237" s="31">
        <v>200000</v>
      </c>
      <c r="G237" s="31">
        <v>0</v>
      </c>
      <c r="H237" s="31">
        <v>0</v>
      </c>
      <c r="I237" s="31">
        <v>0</v>
      </c>
      <c r="J237" s="27">
        <f t="shared" si="12"/>
        <v>0</v>
      </c>
      <c r="K237" s="31">
        <v>0</v>
      </c>
      <c r="L237" s="31">
        <v>0</v>
      </c>
      <c r="M237" s="31">
        <v>0</v>
      </c>
      <c r="N237" s="31">
        <v>0</v>
      </c>
      <c r="O237" s="31">
        <v>0</v>
      </c>
      <c r="P237" s="27">
        <f t="shared" si="11"/>
        <v>200000</v>
      </c>
      <c r="Q237" s="24"/>
    </row>
    <row r="238" spans="1:17" ht="21.75" customHeight="1">
      <c r="A238" s="19" t="s">
        <v>449</v>
      </c>
      <c r="B238" s="20"/>
      <c r="C238" s="21"/>
      <c r="D238" s="22" t="s">
        <v>450</v>
      </c>
      <c r="E238" s="23">
        <f t="shared" si="13"/>
        <v>140645359</v>
      </c>
      <c r="F238" s="23">
        <f>F239</f>
        <v>140645359</v>
      </c>
      <c r="G238" s="23">
        <f>G239</f>
        <v>3109300</v>
      </c>
      <c r="H238" s="23">
        <f>H239</f>
        <v>7509475</v>
      </c>
      <c r="I238" s="23">
        <f>I239</f>
        <v>0</v>
      </c>
      <c r="J238" s="23">
        <f t="shared" si="12"/>
        <v>165765700</v>
      </c>
      <c r="K238" s="23">
        <f>K239</f>
        <v>92700</v>
      </c>
      <c r="L238" s="23">
        <f>L239</f>
        <v>0</v>
      </c>
      <c r="M238" s="23">
        <f>M239</f>
        <v>50000</v>
      </c>
      <c r="N238" s="23">
        <f>N239</f>
        <v>165673000</v>
      </c>
      <c r="O238" s="23">
        <f>O239</f>
        <v>165388000</v>
      </c>
      <c r="P238" s="23">
        <f t="shared" si="11"/>
        <v>306411059</v>
      </c>
      <c r="Q238" s="24"/>
    </row>
    <row r="239" spans="1:17" ht="42.75">
      <c r="A239" s="25" t="s">
        <v>451</v>
      </c>
      <c r="B239" s="17"/>
      <c r="C239" s="26"/>
      <c r="D239" s="42" t="s">
        <v>452</v>
      </c>
      <c r="E239" s="27">
        <f t="shared" si="13"/>
        <v>140645359</v>
      </c>
      <c r="F239" s="27">
        <f>F240+F241+F242+F243+F245+F247+F248+F249+F250+F251+F252+F253+F254</f>
        <v>140645359</v>
      </c>
      <c r="G239" s="27">
        <f>G240+G241+G242+G243+G245+G247+G248+G249+G250+G251+G252+G253+G254</f>
        <v>3109300</v>
      </c>
      <c r="H239" s="27">
        <f>H240+H241+H242+H243+H245+H247+H248+H249+H250+H251+H252+H253+H254</f>
        <v>7509475</v>
      </c>
      <c r="I239" s="27">
        <f>I240+I241+I242+I243+I245+I247+I248+I249+I250+I251+I252+I253+I254</f>
        <v>0</v>
      </c>
      <c r="J239" s="27">
        <f t="shared" si="12"/>
        <v>165765700</v>
      </c>
      <c r="K239" s="27">
        <f>K240+K241+K242+K243+K245+K247+K248+K249+K250+K251+K252+K253+K254</f>
        <v>92700</v>
      </c>
      <c r="L239" s="27">
        <f>L240+L241+L242+L243+L245+L247+L248+L249+L250+L251+L252+L253+L254</f>
        <v>0</v>
      </c>
      <c r="M239" s="27">
        <f>M240+M241+M242+M243+M245+M247+M248+M249+M250+M251+M252+M253+M254</f>
        <v>50000</v>
      </c>
      <c r="N239" s="27">
        <f>N240+N241+N242+N243+N245+N247+N248+N249+N250+N251+N252+N253+N254</f>
        <v>165673000</v>
      </c>
      <c r="O239" s="27">
        <f>O240+O241+O242+O243+O245+O247+O248+O249+O250+O251+O252+O253+O254</f>
        <v>165388000</v>
      </c>
      <c r="P239" s="27">
        <f t="shared" si="11"/>
        <v>306411059</v>
      </c>
      <c r="Q239" s="24"/>
    </row>
    <row r="240" spans="1:17" ht="15">
      <c r="A240" s="28" t="s">
        <v>453</v>
      </c>
      <c r="B240" s="28" t="s">
        <v>22</v>
      </c>
      <c r="C240" s="29" t="s">
        <v>21</v>
      </c>
      <c r="D240" s="30" t="s">
        <v>23</v>
      </c>
      <c r="E240" s="27">
        <f t="shared" si="13"/>
        <v>4735359</v>
      </c>
      <c r="F240" s="31">
        <v>4735359</v>
      </c>
      <c r="G240" s="31">
        <v>3109300</v>
      </c>
      <c r="H240" s="31">
        <v>309475</v>
      </c>
      <c r="I240" s="31">
        <v>0</v>
      </c>
      <c r="J240" s="27">
        <f t="shared" si="12"/>
        <v>130700</v>
      </c>
      <c r="K240" s="31">
        <v>92700</v>
      </c>
      <c r="L240" s="31">
        <v>0</v>
      </c>
      <c r="M240" s="31">
        <v>50000</v>
      </c>
      <c r="N240" s="31">
        <v>38000</v>
      </c>
      <c r="O240" s="31">
        <v>38000</v>
      </c>
      <c r="P240" s="27">
        <f t="shared" si="11"/>
        <v>4866059</v>
      </c>
      <c r="Q240" s="24"/>
    </row>
    <row r="241" spans="1:17" ht="28.5">
      <c r="A241" s="28" t="s">
        <v>454</v>
      </c>
      <c r="B241" s="28" t="s">
        <v>42</v>
      </c>
      <c r="C241" s="29" t="s">
        <v>41</v>
      </c>
      <c r="D241" s="30" t="s">
        <v>43</v>
      </c>
      <c r="E241" s="27">
        <f t="shared" si="13"/>
        <v>400000</v>
      </c>
      <c r="F241" s="31">
        <v>400000</v>
      </c>
      <c r="G241" s="31">
        <v>0</v>
      </c>
      <c r="H241" s="31">
        <v>0</v>
      </c>
      <c r="I241" s="31">
        <v>0</v>
      </c>
      <c r="J241" s="27">
        <f t="shared" si="12"/>
        <v>0</v>
      </c>
      <c r="K241" s="31">
        <v>0</v>
      </c>
      <c r="L241" s="31">
        <v>0</v>
      </c>
      <c r="M241" s="31">
        <v>0</v>
      </c>
      <c r="N241" s="31">
        <v>0</v>
      </c>
      <c r="O241" s="31">
        <v>0</v>
      </c>
      <c r="P241" s="27">
        <f t="shared" si="11"/>
        <v>400000</v>
      </c>
      <c r="Q241" s="24"/>
    </row>
    <row r="242" spans="1:17" ht="28.5">
      <c r="A242" s="28" t="s">
        <v>455</v>
      </c>
      <c r="B242" s="28" t="s">
        <v>457</v>
      </c>
      <c r="C242" s="29" t="s">
        <v>456</v>
      </c>
      <c r="D242" s="30" t="s">
        <v>458</v>
      </c>
      <c r="E242" s="27">
        <f t="shared" si="13"/>
        <v>28200000</v>
      </c>
      <c r="F242" s="31">
        <v>28200000</v>
      </c>
      <c r="G242" s="31">
        <v>0</v>
      </c>
      <c r="H242" s="31">
        <v>0</v>
      </c>
      <c r="I242" s="31">
        <v>0</v>
      </c>
      <c r="J242" s="27">
        <f t="shared" si="12"/>
        <v>1200000</v>
      </c>
      <c r="K242" s="31">
        <v>0</v>
      </c>
      <c r="L242" s="31">
        <v>0</v>
      </c>
      <c r="M242" s="31">
        <v>0</v>
      </c>
      <c r="N242" s="31">
        <v>1200000</v>
      </c>
      <c r="O242" s="31">
        <v>1200000</v>
      </c>
      <c r="P242" s="27">
        <f t="shared" si="11"/>
        <v>29400000</v>
      </c>
      <c r="Q242" s="24"/>
    </row>
    <row r="243" spans="1:17" ht="28.5">
      <c r="A243" s="32" t="s">
        <v>459</v>
      </c>
      <c r="B243" s="33"/>
      <c r="C243" s="34"/>
      <c r="D243" s="35" t="s">
        <v>460</v>
      </c>
      <c r="E243" s="36">
        <f t="shared" si="13"/>
        <v>0</v>
      </c>
      <c r="F243" s="36">
        <f>F244</f>
        <v>0</v>
      </c>
      <c r="G243" s="36">
        <f>G244</f>
        <v>0</v>
      </c>
      <c r="H243" s="36">
        <f>H244</f>
        <v>0</v>
      </c>
      <c r="I243" s="36">
        <f>I244</f>
        <v>0</v>
      </c>
      <c r="J243" s="36">
        <f t="shared" si="12"/>
        <v>3385000</v>
      </c>
      <c r="K243" s="36">
        <f>K244</f>
        <v>0</v>
      </c>
      <c r="L243" s="36">
        <f>L244</f>
        <v>0</v>
      </c>
      <c r="M243" s="36">
        <f>M244</f>
        <v>0</v>
      </c>
      <c r="N243" s="36">
        <f>N244</f>
        <v>3385000</v>
      </c>
      <c r="O243" s="36">
        <f>O244</f>
        <v>3100000</v>
      </c>
      <c r="P243" s="36">
        <f t="shared" si="11"/>
        <v>3385000</v>
      </c>
      <c r="Q243" s="24"/>
    </row>
    <row r="244" spans="1:17" ht="30">
      <c r="A244" s="37" t="s">
        <v>461</v>
      </c>
      <c r="B244" s="37" t="s">
        <v>462</v>
      </c>
      <c r="C244" s="38" t="s">
        <v>456</v>
      </c>
      <c r="D244" s="39" t="s">
        <v>463</v>
      </c>
      <c r="E244" s="27">
        <f t="shared" si="13"/>
        <v>0</v>
      </c>
      <c r="F244" s="40">
        <v>0</v>
      </c>
      <c r="G244" s="40">
        <v>0</v>
      </c>
      <c r="H244" s="40">
        <v>0</v>
      </c>
      <c r="I244" s="40">
        <v>0</v>
      </c>
      <c r="J244" s="27">
        <f t="shared" si="12"/>
        <v>3385000</v>
      </c>
      <c r="K244" s="40">
        <v>0</v>
      </c>
      <c r="L244" s="40">
        <v>0</v>
      </c>
      <c r="M244" s="40">
        <v>0</v>
      </c>
      <c r="N244" s="40">
        <v>3385000</v>
      </c>
      <c r="O244" s="40">
        <v>3100000</v>
      </c>
      <c r="P244" s="41">
        <f t="shared" si="11"/>
        <v>3385000</v>
      </c>
      <c r="Q244" s="24"/>
    </row>
    <row r="245" spans="1:17" ht="28.5">
      <c r="A245" s="32" t="s">
        <v>464</v>
      </c>
      <c r="B245" s="33"/>
      <c r="C245" s="34"/>
      <c r="D245" s="35" t="s">
        <v>465</v>
      </c>
      <c r="E245" s="36">
        <f t="shared" si="13"/>
        <v>0</v>
      </c>
      <c r="F245" s="36">
        <f>F246</f>
        <v>0</v>
      </c>
      <c r="G245" s="36">
        <f>G246</f>
        <v>0</v>
      </c>
      <c r="H245" s="36">
        <f>H246</f>
        <v>0</v>
      </c>
      <c r="I245" s="36">
        <f>I246</f>
        <v>0</v>
      </c>
      <c r="J245" s="36">
        <f t="shared" si="12"/>
        <v>5000000</v>
      </c>
      <c r="K245" s="36">
        <f>K246</f>
        <v>0</v>
      </c>
      <c r="L245" s="36">
        <f>L246</f>
        <v>0</v>
      </c>
      <c r="M245" s="36">
        <f>M246</f>
        <v>0</v>
      </c>
      <c r="N245" s="36">
        <f>N246</f>
        <v>5000000</v>
      </c>
      <c r="O245" s="36">
        <f>O246</f>
        <v>5000000</v>
      </c>
      <c r="P245" s="36">
        <f t="shared" si="11"/>
        <v>5000000</v>
      </c>
      <c r="Q245" s="24"/>
    </row>
    <row r="246" spans="1:17" ht="15">
      <c r="A246" s="37" t="s">
        <v>466</v>
      </c>
      <c r="B246" s="37" t="s">
        <v>467</v>
      </c>
      <c r="C246" s="38" t="s">
        <v>45</v>
      </c>
      <c r="D246" s="39" t="s">
        <v>468</v>
      </c>
      <c r="E246" s="27">
        <f t="shared" si="13"/>
        <v>0</v>
      </c>
      <c r="F246" s="40">
        <v>0</v>
      </c>
      <c r="G246" s="40">
        <v>0</v>
      </c>
      <c r="H246" s="40">
        <v>0</v>
      </c>
      <c r="I246" s="40">
        <v>0</v>
      </c>
      <c r="J246" s="27">
        <f t="shared" si="12"/>
        <v>5000000</v>
      </c>
      <c r="K246" s="40">
        <v>0</v>
      </c>
      <c r="L246" s="40">
        <v>0</v>
      </c>
      <c r="M246" s="40">
        <v>0</v>
      </c>
      <c r="N246" s="40">
        <v>5000000</v>
      </c>
      <c r="O246" s="40">
        <v>5000000</v>
      </c>
      <c r="P246" s="41">
        <f t="shared" si="11"/>
        <v>5000000</v>
      </c>
      <c r="Q246" s="24"/>
    </row>
    <row r="247" spans="1:17" ht="15">
      <c r="A247" s="28" t="s">
        <v>469</v>
      </c>
      <c r="B247" s="28" t="s">
        <v>46</v>
      </c>
      <c r="C247" s="29" t="s">
        <v>45</v>
      </c>
      <c r="D247" s="30" t="s">
        <v>47</v>
      </c>
      <c r="E247" s="27">
        <f t="shared" si="13"/>
        <v>72200000</v>
      </c>
      <c r="F247" s="31">
        <v>72200000</v>
      </c>
      <c r="G247" s="31">
        <v>0</v>
      </c>
      <c r="H247" s="31">
        <v>7200000</v>
      </c>
      <c r="I247" s="31">
        <v>0</v>
      </c>
      <c r="J247" s="27">
        <f t="shared" si="12"/>
        <v>9500000</v>
      </c>
      <c r="K247" s="31">
        <v>0</v>
      </c>
      <c r="L247" s="31">
        <v>0</v>
      </c>
      <c r="M247" s="31">
        <v>0</v>
      </c>
      <c r="N247" s="31">
        <v>9500000</v>
      </c>
      <c r="O247" s="31">
        <v>9500000</v>
      </c>
      <c r="P247" s="27">
        <f t="shared" si="11"/>
        <v>81700000</v>
      </c>
      <c r="Q247" s="24"/>
    </row>
    <row r="248" spans="1:17" ht="57">
      <c r="A248" s="28" t="s">
        <v>470</v>
      </c>
      <c r="B248" s="28" t="s">
        <v>471</v>
      </c>
      <c r="C248" s="29" t="s">
        <v>45</v>
      </c>
      <c r="D248" s="30" t="s">
        <v>472</v>
      </c>
      <c r="E248" s="27">
        <f t="shared" si="13"/>
        <v>2000000</v>
      </c>
      <c r="F248" s="31">
        <v>2000000</v>
      </c>
      <c r="G248" s="31">
        <v>0</v>
      </c>
      <c r="H248" s="31">
        <v>0</v>
      </c>
      <c r="I248" s="31">
        <v>0</v>
      </c>
      <c r="J248" s="27">
        <f t="shared" si="12"/>
        <v>0</v>
      </c>
      <c r="K248" s="31">
        <v>0</v>
      </c>
      <c r="L248" s="31">
        <v>0</v>
      </c>
      <c r="M248" s="31">
        <v>0</v>
      </c>
      <c r="N248" s="31">
        <v>0</v>
      </c>
      <c r="O248" s="31">
        <v>0</v>
      </c>
      <c r="P248" s="27">
        <f t="shared" si="11"/>
        <v>2000000</v>
      </c>
      <c r="Q248" s="24"/>
    </row>
    <row r="249" spans="1:17" ht="15">
      <c r="A249" s="28" t="s">
        <v>473</v>
      </c>
      <c r="B249" s="28" t="s">
        <v>235</v>
      </c>
      <c r="C249" s="29" t="s">
        <v>161</v>
      </c>
      <c r="D249" s="30" t="s">
        <v>236</v>
      </c>
      <c r="E249" s="27">
        <f t="shared" si="13"/>
        <v>0</v>
      </c>
      <c r="F249" s="31">
        <v>0</v>
      </c>
      <c r="G249" s="31">
        <v>0</v>
      </c>
      <c r="H249" s="31">
        <v>0</v>
      </c>
      <c r="I249" s="31">
        <v>0</v>
      </c>
      <c r="J249" s="27">
        <f t="shared" si="12"/>
        <v>12260000</v>
      </c>
      <c r="K249" s="31">
        <v>0</v>
      </c>
      <c r="L249" s="31">
        <v>0</v>
      </c>
      <c r="M249" s="31">
        <v>0</v>
      </c>
      <c r="N249" s="31">
        <v>12260000</v>
      </c>
      <c r="O249" s="31">
        <v>12260000</v>
      </c>
      <c r="P249" s="27">
        <f t="shared" si="11"/>
        <v>12260000</v>
      </c>
      <c r="Q249" s="24"/>
    </row>
    <row r="250" spans="1:17" ht="57">
      <c r="A250" s="28" t="s">
        <v>474</v>
      </c>
      <c r="B250" s="28" t="s">
        <v>475</v>
      </c>
      <c r="C250" s="29" t="s">
        <v>76</v>
      </c>
      <c r="D250" s="30" t="s">
        <v>476</v>
      </c>
      <c r="E250" s="27">
        <f t="shared" si="13"/>
        <v>0</v>
      </c>
      <c r="F250" s="31">
        <v>0</v>
      </c>
      <c r="G250" s="31">
        <v>0</v>
      </c>
      <c r="H250" s="31">
        <v>0</v>
      </c>
      <c r="I250" s="31">
        <v>0</v>
      </c>
      <c r="J250" s="27">
        <f t="shared" si="12"/>
        <v>500000</v>
      </c>
      <c r="K250" s="31">
        <v>0</v>
      </c>
      <c r="L250" s="31">
        <v>0</v>
      </c>
      <c r="M250" s="31">
        <v>0</v>
      </c>
      <c r="N250" s="31">
        <v>500000</v>
      </c>
      <c r="O250" s="31">
        <v>500000</v>
      </c>
      <c r="P250" s="27">
        <f t="shared" si="11"/>
        <v>500000</v>
      </c>
      <c r="Q250" s="24"/>
    </row>
    <row r="251" spans="1:17" ht="57">
      <c r="A251" s="28" t="s">
        <v>477</v>
      </c>
      <c r="B251" s="28" t="s">
        <v>479</v>
      </c>
      <c r="C251" s="29" t="s">
        <v>478</v>
      </c>
      <c r="D251" s="30" t="s">
        <v>480</v>
      </c>
      <c r="E251" s="27">
        <f t="shared" si="13"/>
        <v>30600000</v>
      </c>
      <c r="F251" s="31">
        <v>30600000</v>
      </c>
      <c r="G251" s="31">
        <v>0</v>
      </c>
      <c r="H251" s="31">
        <v>0</v>
      </c>
      <c r="I251" s="31">
        <v>0</v>
      </c>
      <c r="J251" s="27">
        <f t="shared" si="12"/>
        <v>0</v>
      </c>
      <c r="K251" s="31">
        <v>0</v>
      </c>
      <c r="L251" s="31">
        <v>0</v>
      </c>
      <c r="M251" s="31">
        <v>0</v>
      </c>
      <c r="N251" s="31">
        <v>0</v>
      </c>
      <c r="O251" s="31">
        <v>0</v>
      </c>
      <c r="P251" s="27">
        <f t="shared" si="11"/>
        <v>30600000</v>
      </c>
      <c r="Q251" s="24"/>
    </row>
    <row r="252" spans="1:17" ht="57">
      <c r="A252" s="28" t="s">
        <v>481</v>
      </c>
      <c r="B252" s="28" t="s">
        <v>162</v>
      </c>
      <c r="C252" s="29" t="s">
        <v>161</v>
      </c>
      <c r="D252" s="30" t="s">
        <v>163</v>
      </c>
      <c r="E252" s="27">
        <f t="shared" si="13"/>
        <v>0</v>
      </c>
      <c r="F252" s="31">
        <v>0</v>
      </c>
      <c r="G252" s="31">
        <v>0</v>
      </c>
      <c r="H252" s="31">
        <v>0</v>
      </c>
      <c r="I252" s="31">
        <v>0</v>
      </c>
      <c r="J252" s="27">
        <f t="shared" si="12"/>
        <v>73790000</v>
      </c>
      <c r="K252" s="31">
        <v>0</v>
      </c>
      <c r="L252" s="31">
        <v>0</v>
      </c>
      <c r="M252" s="31">
        <v>0</v>
      </c>
      <c r="N252" s="31">
        <v>73790000</v>
      </c>
      <c r="O252" s="31">
        <v>73790000</v>
      </c>
      <c r="P252" s="27">
        <f t="shared" si="11"/>
        <v>73790000</v>
      </c>
      <c r="Q252" s="24"/>
    </row>
    <row r="253" spans="1:17" ht="15">
      <c r="A253" s="28" t="s">
        <v>482</v>
      </c>
      <c r="B253" s="28" t="s">
        <v>35</v>
      </c>
      <c r="C253" s="29" t="s">
        <v>34</v>
      </c>
      <c r="D253" s="30" t="s">
        <v>36</v>
      </c>
      <c r="E253" s="27">
        <f t="shared" si="13"/>
        <v>2510000</v>
      </c>
      <c r="F253" s="31">
        <v>2510000</v>
      </c>
      <c r="G253" s="31">
        <v>0</v>
      </c>
      <c r="H253" s="31">
        <v>0</v>
      </c>
      <c r="I253" s="31">
        <v>0</v>
      </c>
      <c r="J253" s="27">
        <f t="shared" si="12"/>
        <v>0</v>
      </c>
      <c r="K253" s="31">
        <v>0</v>
      </c>
      <c r="L253" s="31">
        <v>0</v>
      </c>
      <c r="M253" s="31">
        <v>0</v>
      </c>
      <c r="N253" s="31">
        <v>0</v>
      </c>
      <c r="O253" s="31">
        <v>0</v>
      </c>
      <c r="P253" s="27">
        <f t="shared" si="11"/>
        <v>2510000</v>
      </c>
      <c r="Q253" s="24"/>
    </row>
    <row r="254" spans="1:17" ht="15">
      <c r="A254" s="28" t="s">
        <v>483</v>
      </c>
      <c r="B254" s="28" t="s">
        <v>485</v>
      </c>
      <c r="C254" s="29" t="s">
        <v>484</v>
      </c>
      <c r="D254" s="30" t="s">
        <v>486</v>
      </c>
      <c r="E254" s="27">
        <f t="shared" si="13"/>
        <v>0</v>
      </c>
      <c r="F254" s="31">
        <v>0</v>
      </c>
      <c r="G254" s="31">
        <v>0</v>
      </c>
      <c r="H254" s="31">
        <v>0</v>
      </c>
      <c r="I254" s="31">
        <v>0</v>
      </c>
      <c r="J254" s="27">
        <f t="shared" si="12"/>
        <v>60000000</v>
      </c>
      <c r="K254" s="31">
        <v>0</v>
      </c>
      <c r="L254" s="31">
        <v>0</v>
      </c>
      <c r="M254" s="31">
        <v>0</v>
      </c>
      <c r="N254" s="31">
        <v>60000000</v>
      </c>
      <c r="O254" s="31">
        <v>60000000</v>
      </c>
      <c r="P254" s="27">
        <f t="shared" si="11"/>
        <v>60000000</v>
      </c>
      <c r="Q254" s="24"/>
    </row>
    <row r="255" spans="1:17" ht="28.5">
      <c r="A255" s="19" t="s">
        <v>487</v>
      </c>
      <c r="B255" s="20"/>
      <c r="C255" s="21"/>
      <c r="D255" s="22" t="s">
        <v>488</v>
      </c>
      <c r="E255" s="23">
        <f t="shared" si="13"/>
        <v>3608137</v>
      </c>
      <c r="F255" s="23">
        <v>3608137</v>
      </c>
      <c r="G255" s="23">
        <v>1821608</v>
      </c>
      <c r="H255" s="23">
        <v>277275</v>
      </c>
      <c r="I255" s="23">
        <v>0</v>
      </c>
      <c r="J255" s="23">
        <f t="shared" si="12"/>
        <v>2000000</v>
      </c>
      <c r="K255" s="23">
        <v>0</v>
      </c>
      <c r="L255" s="23">
        <v>0</v>
      </c>
      <c r="M255" s="23">
        <v>0</v>
      </c>
      <c r="N255" s="23">
        <v>2000000</v>
      </c>
      <c r="O255" s="23">
        <v>2000000</v>
      </c>
      <c r="P255" s="23">
        <f t="shared" si="11"/>
        <v>5608137</v>
      </c>
      <c r="Q255" s="24"/>
    </row>
    <row r="256" spans="1:17" ht="28.5">
      <c r="A256" s="25" t="s">
        <v>489</v>
      </c>
      <c r="B256" s="17"/>
      <c r="C256" s="26"/>
      <c r="D256" s="42" t="s">
        <v>490</v>
      </c>
      <c r="E256" s="27">
        <f t="shared" si="13"/>
        <v>2677792</v>
      </c>
      <c r="F256" s="27">
        <v>2677792</v>
      </c>
      <c r="G256" s="27">
        <v>1226014</v>
      </c>
      <c r="H256" s="27">
        <v>202855</v>
      </c>
      <c r="I256" s="27">
        <v>0</v>
      </c>
      <c r="J256" s="27">
        <f t="shared" si="12"/>
        <v>2000000</v>
      </c>
      <c r="K256" s="27">
        <v>0</v>
      </c>
      <c r="L256" s="27">
        <v>0</v>
      </c>
      <c r="M256" s="27">
        <v>0</v>
      </c>
      <c r="N256" s="27">
        <v>2000000</v>
      </c>
      <c r="O256" s="27">
        <v>2000000</v>
      </c>
      <c r="P256" s="27">
        <f t="shared" si="11"/>
        <v>4677792</v>
      </c>
      <c r="Q256" s="24"/>
    </row>
    <row r="257" spans="1:17" ht="15">
      <c r="A257" s="28" t="s">
        <v>491</v>
      </c>
      <c r="B257" s="28" t="s">
        <v>22</v>
      </c>
      <c r="C257" s="29" t="s">
        <v>21</v>
      </c>
      <c r="D257" s="30" t="s">
        <v>23</v>
      </c>
      <c r="E257" s="27">
        <f t="shared" si="13"/>
        <v>2177792</v>
      </c>
      <c r="F257" s="31">
        <v>2177792</v>
      </c>
      <c r="G257" s="31">
        <v>1226014</v>
      </c>
      <c r="H257" s="31">
        <v>202855</v>
      </c>
      <c r="I257" s="31">
        <v>0</v>
      </c>
      <c r="J257" s="27">
        <f t="shared" si="12"/>
        <v>0</v>
      </c>
      <c r="K257" s="31">
        <v>0</v>
      </c>
      <c r="L257" s="31">
        <v>0</v>
      </c>
      <c r="M257" s="31">
        <v>0</v>
      </c>
      <c r="N257" s="31">
        <v>0</v>
      </c>
      <c r="O257" s="31">
        <v>0</v>
      </c>
      <c r="P257" s="27">
        <f t="shared" si="11"/>
        <v>2177792</v>
      </c>
      <c r="Q257" s="24"/>
    </row>
    <row r="258" spans="1:17" ht="28.5">
      <c r="A258" s="28" t="s">
        <v>492</v>
      </c>
      <c r="B258" s="28" t="s">
        <v>494</v>
      </c>
      <c r="C258" s="29" t="s">
        <v>493</v>
      </c>
      <c r="D258" s="30" t="s">
        <v>495</v>
      </c>
      <c r="E258" s="27">
        <f t="shared" si="13"/>
        <v>0</v>
      </c>
      <c r="F258" s="31">
        <v>0</v>
      </c>
      <c r="G258" s="31">
        <v>0</v>
      </c>
      <c r="H258" s="31">
        <v>0</v>
      </c>
      <c r="I258" s="31">
        <v>0</v>
      </c>
      <c r="J258" s="27">
        <f t="shared" si="12"/>
        <v>1500000</v>
      </c>
      <c r="K258" s="31">
        <v>0</v>
      </c>
      <c r="L258" s="31">
        <v>0</v>
      </c>
      <c r="M258" s="31">
        <v>0</v>
      </c>
      <c r="N258" s="31">
        <v>1500000</v>
      </c>
      <c r="O258" s="31">
        <v>1500000</v>
      </c>
      <c r="P258" s="27">
        <f t="shared" si="11"/>
        <v>1500000</v>
      </c>
      <c r="Q258" s="24"/>
    </row>
    <row r="259" spans="1:17" ht="57">
      <c r="A259" s="28" t="s">
        <v>496</v>
      </c>
      <c r="B259" s="28" t="s">
        <v>162</v>
      </c>
      <c r="C259" s="29" t="s">
        <v>161</v>
      </c>
      <c r="D259" s="30" t="s">
        <v>163</v>
      </c>
      <c r="E259" s="27">
        <f t="shared" si="13"/>
        <v>0</v>
      </c>
      <c r="F259" s="31">
        <v>0</v>
      </c>
      <c r="G259" s="31">
        <v>0</v>
      </c>
      <c r="H259" s="31">
        <v>0</v>
      </c>
      <c r="I259" s="31">
        <v>0</v>
      </c>
      <c r="J259" s="27">
        <f t="shared" si="12"/>
        <v>500000</v>
      </c>
      <c r="K259" s="31">
        <v>0</v>
      </c>
      <c r="L259" s="31">
        <v>0</v>
      </c>
      <c r="M259" s="31">
        <v>0</v>
      </c>
      <c r="N259" s="31">
        <v>500000</v>
      </c>
      <c r="O259" s="31">
        <v>500000</v>
      </c>
      <c r="P259" s="27">
        <f t="shared" si="11"/>
        <v>500000</v>
      </c>
      <c r="Q259" s="24"/>
    </row>
    <row r="260" spans="1:17" ht="15">
      <c r="A260" s="28" t="s">
        <v>497</v>
      </c>
      <c r="B260" s="28" t="s">
        <v>485</v>
      </c>
      <c r="C260" s="29" t="s">
        <v>484</v>
      </c>
      <c r="D260" s="30" t="s">
        <v>486</v>
      </c>
      <c r="E260" s="27">
        <f t="shared" si="13"/>
        <v>500000</v>
      </c>
      <c r="F260" s="31">
        <v>500000</v>
      </c>
      <c r="G260" s="31">
        <v>0</v>
      </c>
      <c r="H260" s="31">
        <v>0</v>
      </c>
      <c r="I260" s="31">
        <v>0</v>
      </c>
      <c r="J260" s="27">
        <f t="shared" si="12"/>
        <v>0</v>
      </c>
      <c r="K260" s="31">
        <v>0</v>
      </c>
      <c r="L260" s="31">
        <v>0</v>
      </c>
      <c r="M260" s="31">
        <v>0</v>
      </c>
      <c r="N260" s="31">
        <v>0</v>
      </c>
      <c r="O260" s="31">
        <v>0</v>
      </c>
      <c r="P260" s="27">
        <f t="shared" si="11"/>
        <v>500000</v>
      </c>
      <c r="Q260" s="24"/>
    </row>
    <row r="261" spans="1:17" ht="28.5">
      <c r="A261" s="25" t="s">
        <v>498</v>
      </c>
      <c r="B261" s="17"/>
      <c r="C261" s="26"/>
      <c r="D261" s="42" t="s">
        <v>499</v>
      </c>
      <c r="E261" s="27">
        <f t="shared" si="13"/>
        <v>930345</v>
      </c>
      <c r="F261" s="27">
        <v>930345</v>
      </c>
      <c r="G261" s="27">
        <v>595594</v>
      </c>
      <c r="H261" s="27">
        <v>74420</v>
      </c>
      <c r="I261" s="27">
        <v>0</v>
      </c>
      <c r="J261" s="27">
        <f t="shared" si="12"/>
        <v>0</v>
      </c>
      <c r="K261" s="27">
        <v>0</v>
      </c>
      <c r="L261" s="27">
        <v>0</v>
      </c>
      <c r="M261" s="27">
        <v>0</v>
      </c>
      <c r="N261" s="27">
        <v>0</v>
      </c>
      <c r="O261" s="27">
        <v>0</v>
      </c>
      <c r="P261" s="27">
        <f t="shared" si="11"/>
        <v>930345</v>
      </c>
      <c r="Q261" s="24"/>
    </row>
    <row r="262" spans="1:17" ht="15">
      <c r="A262" s="28" t="s">
        <v>500</v>
      </c>
      <c r="B262" s="28" t="s">
        <v>22</v>
      </c>
      <c r="C262" s="29" t="s">
        <v>21</v>
      </c>
      <c r="D262" s="30" t="s">
        <v>23</v>
      </c>
      <c r="E262" s="27">
        <f t="shared" si="13"/>
        <v>930345</v>
      </c>
      <c r="F262" s="31">
        <v>930345</v>
      </c>
      <c r="G262" s="31">
        <v>595594</v>
      </c>
      <c r="H262" s="31">
        <v>74420</v>
      </c>
      <c r="I262" s="31">
        <v>0</v>
      </c>
      <c r="J262" s="27">
        <f t="shared" si="12"/>
        <v>0</v>
      </c>
      <c r="K262" s="31">
        <v>0</v>
      </c>
      <c r="L262" s="31">
        <v>0</v>
      </c>
      <c r="M262" s="31">
        <v>0</v>
      </c>
      <c r="N262" s="31">
        <v>0</v>
      </c>
      <c r="O262" s="31">
        <v>0</v>
      </c>
      <c r="P262" s="27">
        <f t="shared" si="11"/>
        <v>930345</v>
      </c>
      <c r="Q262" s="24"/>
    </row>
    <row r="263" spans="1:17" ht="44.25" customHeight="1">
      <c r="A263" s="19" t="s">
        <v>501</v>
      </c>
      <c r="B263" s="20"/>
      <c r="C263" s="21"/>
      <c r="D263" s="22" t="s">
        <v>502</v>
      </c>
      <c r="E263" s="23">
        <f t="shared" si="13"/>
        <v>1103975</v>
      </c>
      <c r="F263" s="23">
        <f>F264</f>
        <v>1103975</v>
      </c>
      <c r="G263" s="23">
        <f>G264</f>
        <v>780493</v>
      </c>
      <c r="H263" s="23">
        <f>H264</f>
        <v>57634</v>
      </c>
      <c r="I263" s="23">
        <f>I264</f>
        <v>0</v>
      </c>
      <c r="J263" s="23">
        <f t="shared" si="12"/>
        <v>8057900</v>
      </c>
      <c r="K263" s="23">
        <f>K264</f>
        <v>2257900</v>
      </c>
      <c r="L263" s="23">
        <f>L264</f>
        <v>0</v>
      </c>
      <c r="M263" s="23">
        <f>M264</f>
        <v>0</v>
      </c>
      <c r="N263" s="23">
        <f>N264</f>
        <v>5800000</v>
      </c>
      <c r="O263" s="23">
        <f>O264</f>
        <v>200000</v>
      </c>
      <c r="P263" s="23">
        <f t="shared" si="11"/>
        <v>9161875</v>
      </c>
      <c r="Q263" s="24"/>
    </row>
    <row r="264" spans="1:17" ht="30.75" customHeight="1">
      <c r="A264" s="25" t="s">
        <v>503</v>
      </c>
      <c r="B264" s="17"/>
      <c r="C264" s="26"/>
      <c r="D264" s="42" t="s">
        <v>504</v>
      </c>
      <c r="E264" s="27">
        <f t="shared" si="13"/>
        <v>1103975</v>
      </c>
      <c r="F264" s="27">
        <f>F265+F266+F267+F268+F269+F270</f>
        <v>1103975</v>
      </c>
      <c r="G264" s="27">
        <f>G265+G266+G267+G268+G269+G270</f>
        <v>780493</v>
      </c>
      <c r="H264" s="27">
        <f>H265+H266+H267+H268+H269+H270</f>
        <v>57634</v>
      </c>
      <c r="I264" s="27">
        <f>I265+I266+I267+I268+I269+I270</f>
        <v>0</v>
      </c>
      <c r="J264" s="27">
        <f t="shared" si="12"/>
        <v>8057900</v>
      </c>
      <c r="K264" s="27">
        <f>K265+K266+K267+K268+K269+K270</f>
        <v>2257900</v>
      </c>
      <c r="L264" s="27">
        <f>L265+L266+L267+L268+L269+L270</f>
        <v>0</v>
      </c>
      <c r="M264" s="27">
        <f>M265+M266+M267+M268+M269+M270</f>
        <v>0</v>
      </c>
      <c r="N264" s="27">
        <f>N265+N266+N267+N268+N269+N270</f>
        <v>5800000</v>
      </c>
      <c r="O264" s="27">
        <f>O265+O266+O267+O268+O269+O270</f>
        <v>200000</v>
      </c>
      <c r="P264" s="27">
        <f t="shared" si="11"/>
        <v>9161875</v>
      </c>
      <c r="Q264" s="24"/>
    </row>
    <row r="265" spans="1:17" ht="15">
      <c r="A265" s="28" t="s">
        <v>505</v>
      </c>
      <c r="B265" s="28" t="s">
        <v>22</v>
      </c>
      <c r="C265" s="29" t="s">
        <v>21</v>
      </c>
      <c r="D265" s="30" t="s">
        <v>23</v>
      </c>
      <c r="E265" s="27">
        <f t="shared" si="13"/>
        <v>1103975</v>
      </c>
      <c r="F265" s="31">
        <v>1103975</v>
      </c>
      <c r="G265" s="31">
        <v>780493</v>
      </c>
      <c r="H265" s="31">
        <v>57634</v>
      </c>
      <c r="I265" s="31">
        <v>0</v>
      </c>
      <c r="J265" s="27">
        <f t="shared" si="12"/>
        <v>0</v>
      </c>
      <c r="K265" s="31">
        <v>0</v>
      </c>
      <c r="L265" s="31">
        <v>0</v>
      </c>
      <c r="M265" s="31">
        <v>0</v>
      </c>
      <c r="N265" s="31">
        <v>0</v>
      </c>
      <c r="O265" s="31">
        <v>0</v>
      </c>
      <c r="P265" s="27">
        <f t="shared" si="11"/>
        <v>1103975</v>
      </c>
      <c r="Q265" s="24"/>
    </row>
    <row r="266" spans="1:17" ht="57">
      <c r="A266" s="28" t="s">
        <v>506</v>
      </c>
      <c r="B266" s="28" t="s">
        <v>162</v>
      </c>
      <c r="C266" s="29" t="s">
        <v>161</v>
      </c>
      <c r="D266" s="30" t="s">
        <v>163</v>
      </c>
      <c r="E266" s="27">
        <f t="shared" si="13"/>
        <v>0</v>
      </c>
      <c r="F266" s="31">
        <v>0</v>
      </c>
      <c r="G266" s="31">
        <v>0</v>
      </c>
      <c r="H266" s="31">
        <v>0</v>
      </c>
      <c r="I266" s="31">
        <v>0</v>
      </c>
      <c r="J266" s="27">
        <f t="shared" si="12"/>
        <v>200000</v>
      </c>
      <c r="K266" s="31">
        <v>0</v>
      </c>
      <c r="L266" s="31">
        <v>0</v>
      </c>
      <c r="M266" s="31">
        <v>0</v>
      </c>
      <c r="N266" s="31">
        <v>200000</v>
      </c>
      <c r="O266" s="31">
        <v>200000</v>
      </c>
      <c r="P266" s="27">
        <f t="shared" si="11"/>
        <v>200000</v>
      </c>
      <c r="Q266" s="24"/>
    </row>
    <row r="267" spans="1:17" ht="28.5">
      <c r="A267" s="28" t="s">
        <v>507</v>
      </c>
      <c r="B267" s="28" t="s">
        <v>166</v>
      </c>
      <c r="C267" s="29" t="s">
        <v>165</v>
      </c>
      <c r="D267" s="30" t="s">
        <v>167</v>
      </c>
      <c r="E267" s="27">
        <f t="shared" si="13"/>
        <v>0</v>
      </c>
      <c r="F267" s="31">
        <v>0</v>
      </c>
      <c r="G267" s="31">
        <v>0</v>
      </c>
      <c r="H267" s="31">
        <v>0</v>
      </c>
      <c r="I267" s="31">
        <v>0</v>
      </c>
      <c r="J267" s="27">
        <f t="shared" si="12"/>
        <v>5830000</v>
      </c>
      <c r="K267" s="31">
        <v>230000</v>
      </c>
      <c r="L267" s="31">
        <v>0</v>
      </c>
      <c r="M267" s="31">
        <v>0</v>
      </c>
      <c r="N267" s="31">
        <v>5600000</v>
      </c>
      <c r="O267" s="31">
        <v>0</v>
      </c>
      <c r="P267" s="27">
        <f t="shared" si="11"/>
        <v>5830000</v>
      </c>
      <c r="Q267" s="24"/>
    </row>
    <row r="268" spans="1:17" ht="15">
      <c r="A268" s="28" t="s">
        <v>508</v>
      </c>
      <c r="B268" s="28" t="s">
        <v>510</v>
      </c>
      <c r="C268" s="29" t="s">
        <v>509</v>
      </c>
      <c r="D268" s="30" t="s">
        <v>511</v>
      </c>
      <c r="E268" s="27">
        <f t="shared" si="13"/>
        <v>0</v>
      </c>
      <c r="F268" s="31">
        <v>0</v>
      </c>
      <c r="G268" s="31">
        <v>0</v>
      </c>
      <c r="H268" s="31">
        <v>0</v>
      </c>
      <c r="I268" s="31">
        <v>0</v>
      </c>
      <c r="J268" s="27">
        <f t="shared" si="12"/>
        <v>1500000</v>
      </c>
      <c r="K268" s="31">
        <v>1500000</v>
      </c>
      <c r="L268" s="31">
        <v>0</v>
      </c>
      <c r="M268" s="31">
        <v>0</v>
      </c>
      <c r="N268" s="31">
        <v>0</v>
      </c>
      <c r="O268" s="31">
        <v>0</v>
      </c>
      <c r="P268" s="27">
        <f t="shared" si="11"/>
        <v>1500000</v>
      </c>
      <c r="Q268" s="24"/>
    </row>
    <row r="269" spans="1:17" ht="42.75">
      <c r="A269" s="28" t="s">
        <v>512</v>
      </c>
      <c r="B269" s="28" t="s">
        <v>514</v>
      </c>
      <c r="C269" s="29" t="s">
        <v>513</v>
      </c>
      <c r="D269" s="30" t="s">
        <v>515</v>
      </c>
      <c r="E269" s="27">
        <f t="shared" si="13"/>
        <v>0</v>
      </c>
      <c r="F269" s="31">
        <v>0</v>
      </c>
      <c r="G269" s="31">
        <v>0</v>
      </c>
      <c r="H269" s="31">
        <v>0</v>
      </c>
      <c r="I269" s="31">
        <v>0</v>
      </c>
      <c r="J269" s="27">
        <f t="shared" si="12"/>
        <v>500000</v>
      </c>
      <c r="K269" s="31">
        <v>500000</v>
      </c>
      <c r="L269" s="31">
        <v>0</v>
      </c>
      <c r="M269" s="31">
        <v>0</v>
      </c>
      <c r="N269" s="31">
        <v>0</v>
      </c>
      <c r="O269" s="31">
        <v>0</v>
      </c>
      <c r="P269" s="27">
        <f t="shared" si="11"/>
        <v>500000</v>
      </c>
      <c r="Q269" s="24"/>
    </row>
    <row r="270" spans="1:17" ht="42.75">
      <c r="A270" s="28" t="s">
        <v>516</v>
      </c>
      <c r="B270" s="28" t="s">
        <v>518</v>
      </c>
      <c r="C270" s="29" t="s">
        <v>517</v>
      </c>
      <c r="D270" s="30" t="s">
        <v>519</v>
      </c>
      <c r="E270" s="27">
        <f t="shared" si="13"/>
        <v>0</v>
      </c>
      <c r="F270" s="31">
        <v>0</v>
      </c>
      <c r="G270" s="31">
        <v>0</v>
      </c>
      <c r="H270" s="31">
        <v>0</v>
      </c>
      <c r="I270" s="31">
        <v>0</v>
      </c>
      <c r="J270" s="27">
        <f t="shared" si="12"/>
        <v>27900</v>
      </c>
      <c r="K270" s="31">
        <v>27900</v>
      </c>
      <c r="L270" s="31">
        <v>0</v>
      </c>
      <c r="M270" s="31">
        <v>0</v>
      </c>
      <c r="N270" s="31">
        <v>0</v>
      </c>
      <c r="O270" s="31">
        <v>0</v>
      </c>
      <c r="P270" s="27">
        <f t="shared" si="11"/>
        <v>27900</v>
      </c>
      <c r="Q270" s="24"/>
    </row>
    <row r="271" spans="1:17" ht="28.5">
      <c r="A271" s="19" t="s">
        <v>520</v>
      </c>
      <c r="B271" s="20"/>
      <c r="C271" s="21"/>
      <c r="D271" s="22" t="s">
        <v>521</v>
      </c>
      <c r="E271" s="23">
        <f t="shared" si="13"/>
        <v>35067962</v>
      </c>
      <c r="F271" s="23">
        <f>F272</f>
        <v>1067962</v>
      </c>
      <c r="G271" s="23">
        <f>G272</f>
        <v>515479</v>
      </c>
      <c r="H271" s="23">
        <f>H272</f>
        <v>31684</v>
      </c>
      <c r="I271" s="23">
        <f>I272</f>
        <v>34000000</v>
      </c>
      <c r="J271" s="23">
        <f t="shared" si="12"/>
        <v>5015000</v>
      </c>
      <c r="K271" s="23">
        <f>K272</f>
        <v>15000</v>
      </c>
      <c r="L271" s="23">
        <f>L272</f>
        <v>0</v>
      </c>
      <c r="M271" s="23">
        <f>M272</f>
        <v>0</v>
      </c>
      <c r="N271" s="23">
        <f>N272</f>
        <v>5000000</v>
      </c>
      <c r="O271" s="23">
        <f>O272</f>
        <v>5000000</v>
      </c>
      <c r="P271" s="23">
        <f t="shared" si="11"/>
        <v>40082962</v>
      </c>
      <c r="Q271" s="24"/>
    </row>
    <row r="272" spans="1:17" ht="28.5">
      <c r="A272" s="25" t="s">
        <v>522</v>
      </c>
      <c r="B272" s="17"/>
      <c r="C272" s="26"/>
      <c r="D272" s="42" t="s">
        <v>523</v>
      </c>
      <c r="E272" s="27">
        <f t="shared" si="13"/>
        <v>35067962</v>
      </c>
      <c r="F272" s="27">
        <f>F273+F274+F275+F276+F277</f>
        <v>1067962</v>
      </c>
      <c r="G272" s="27">
        <f>G273+G274+G275+G276+G277</f>
        <v>515479</v>
      </c>
      <c r="H272" s="27">
        <f>H273+H274+H275+H276+H277</f>
        <v>31684</v>
      </c>
      <c r="I272" s="27">
        <f>I273+I274+I275+I276+I277</f>
        <v>34000000</v>
      </c>
      <c r="J272" s="27">
        <f t="shared" si="12"/>
        <v>5015000</v>
      </c>
      <c r="K272" s="27">
        <f>K273+K274+K275+K276+K277</f>
        <v>15000</v>
      </c>
      <c r="L272" s="27">
        <f>L273+L274+L275+L276+L277</f>
        <v>0</v>
      </c>
      <c r="M272" s="27">
        <f>M273+M274+M275+M276+M277</f>
        <v>0</v>
      </c>
      <c r="N272" s="27">
        <f>N273+N274+N275+N276+N277</f>
        <v>5000000</v>
      </c>
      <c r="O272" s="27">
        <f>O273+O274+O275+O276+O277</f>
        <v>5000000</v>
      </c>
      <c r="P272" s="27">
        <f t="shared" si="11"/>
        <v>40082962</v>
      </c>
      <c r="Q272" s="24"/>
    </row>
    <row r="273" spans="1:17" ht="15">
      <c r="A273" s="28" t="s">
        <v>524</v>
      </c>
      <c r="B273" s="28" t="s">
        <v>22</v>
      </c>
      <c r="C273" s="29" t="s">
        <v>21</v>
      </c>
      <c r="D273" s="30" t="s">
        <v>23</v>
      </c>
      <c r="E273" s="27">
        <f t="shared" si="13"/>
        <v>867962</v>
      </c>
      <c r="F273" s="31">
        <v>867962</v>
      </c>
      <c r="G273" s="31">
        <v>515479</v>
      </c>
      <c r="H273" s="31">
        <v>31684</v>
      </c>
      <c r="I273" s="31">
        <v>0</v>
      </c>
      <c r="J273" s="27">
        <f t="shared" si="12"/>
        <v>0</v>
      </c>
      <c r="K273" s="31">
        <v>0</v>
      </c>
      <c r="L273" s="31">
        <v>0</v>
      </c>
      <c r="M273" s="31">
        <v>0</v>
      </c>
      <c r="N273" s="31">
        <v>0</v>
      </c>
      <c r="O273" s="31">
        <v>0</v>
      </c>
      <c r="P273" s="27">
        <f t="shared" si="11"/>
        <v>867962</v>
      </c>
      <c r="Q273" s="24"/>
    </row>
    <row r="274" spans="1:17" ht="28.5">
      <c r="A274" s="28" t="s">
        <v>525</v>
      </c>
      <c r="B274" s="28" t="s">
        <v>527</v>
      </c>
      <c r="C274" s="29" t="s">
        <v>526</v>
      </c>
      <c r="D274" s="30" t="s">
        <v>528</v>
      </c>
      <c r="E274" s="27">
        <f t="shared" si="13"/>
        <v>34000000</v>
      </c>
      <c r="F274" s="31">
        <v>0</v>
      </c>
      <c r="G274" s="31">
        <v>0</v>
      </c>
      <c r="H274" s="31">
        <v>0</v>
      </c>
      <c r="I274" s="31">
        <v>34000000</v>
      </c>
      <c r="J274" s="27">
        <f t="shared" si="12"/>
        <v>0</v>
      </c>
      <c r="K274" s="31">
        <v>0</v>
      </c>
      <c r="L274" s="31">
        <v>0</v>
      </c>
      <c r="M274" s="31">
        <v>0</v>
      </c>
      <c r="N274" s="31">
        <v>0</v>
      </c>
      <c r="O274" s="31">
        <v>0</v>
      </c>
      <c r="P274" s="27">
        <f t="shared" si="11"/>
        <v>34000000</v>
      </c>
      <c r="Q274" s="24"/>
    </row>
    <row r="275" spans="1:17" ht="28.5">
      <c r="A275" s="28" t="s">
        <v>529</v>
      </c>
      <c r="B275" s="28" t="s">
        <v>531</v>
      </c>
      <c r="C275" s="29" t="s">
        <v>530</v>
      </c>
      <c r="D275" s="30" t="s">
        <v>532</v>
      </c>
      <c r="E275" s="27">
        <f t="shared" si="13"/>
        <v>200000</v>
      </c>
      <c r="F275" s="31">
        <v>200000</v>
      </c>
      <c r="G275" s="31">
        <v>0</v>
      </c>
      <c r="H275" s="31">
        <v>0</v>
      </c>
      <c r="I275" s="31">
        <v>0</v>
      </c>
      <c r="J275" s="27">
        <f t="shared" si="12"/>
        <v>0</v>
      </c>
      <c r="K275" s="31">
        <v>0</v>
      </c>
      <c r="L275" s="31">
        <v>0</v>
      </c>
      <c r="M275" s="31">
        <v>0</v>
      </c>
      <c r="N275" s="31">
        <v>0</v>
      </c>
      <c r="O275" s="31">
        <v>0</v>
      </c>
      <c r="P275" s="27">
        <f t="shared" si="11"/>
        <v>200000</v>
      </c>
      <c r="Q275" s="24"/>
    </row>
    <row r="276" spans="1:17" ht="28.5">
      <c r="A276" s="28" t="s">
        <v>533</v>
      </c>
      <c r="B276" s="28" t="s">
        <v>535</v>
      </c>
      <c r="C276" s="29" t="s">
        <v>534</v>
      </c>
      <c r="D276" s="30" t="s">
        <v>536</v>
      </c>
      <c r="E276" s="27">
        <f t="shared" si="13"/>
        <v>0</v>
      </c>
      <c r="F276" s="31">
        <v>0</v>
      </c>
      <c r="G276" s="31">
        <v>0</v>
      </c>
      <c r="H276" s="31">
        <v>0</v>
      </c>
      <c r="I276" s="31">
        <v>0</v>
      </c>
      <c r="J276" s="27">
        <f t="shared" si="12"/>
        <v>15000</v>
      </c>
      <c r="K276" s="31">
        <v>15000</v>
      </c>
      <c r="L276" s="31">
        <v>0</v>
      </c>
      <c r="M276" s="31">
        <v>0</v>
      </c>
      <c r="N276" s="31">
        <v>0</v>
      </c>
      <c r="O276" s="31">
        <v>0</v>
      </c>
      <c r="P276" s="27">
        <f t="shared" si="11"/>
        <v>15000</v>
      </c>
      <c r="Q276" s="24"/>
    </row>
    <row r="277" spans="1:17" ht="57">
      <c r="A277" s="28" t="s">
        <v>537</v>
      </c>
      <c r="B277" s="28" t="s">
        <v>162</v>
      </c>
      <c r="C277" s="29" t="s">
        <v>161</v>
      </c>
      <c r="D277" s="30" t="s">
        <v>163</v>
      </c>
      <c r="E277" s="27">
        <f t="shared" si="13"/>
        <v>0</v>
      </c>
      <c r="F277" s="31">
        <v>0</v>
      </c>
      <c r="G277" s="31">
        <v>0</v>
      </c>
      <c r="H277" s="31">
        <v>0</v>
      </c>
      <c r="I277" s="31">
        <v>0</v>
      </c>
      <c r="J277" s="27">
        <f t="shared" si="12"/>
        <v>5000000</v>
      </c>
      <c r="K277" s="31">
        <v>0</v>
      </c>
      <c r="L277" s="31">
        <v>0</v>
      </c>
      <c r="M277" s="31">
        <v>0</v>
      </c>
      <c r="N277" s="31">
        <v>5000000</v>
      </c>
      <c r="O277" s="31">
        <v>5000000</v>
      </c>
      <c r="P277" s="27">
        <f t="shared" si="11"/>
        <v>5000000</v>
      </c>
      <c r="Q277" s="24"/>
    </row>
    <row r="278" spans="1:17" ht="22.5" customHeight="1">
      <c r="A278" s="19" t="s">
        <v>538</v>
      </c>
      <c r="B278" s="20"/>
      <c r="C278" s="21"/>
      <c r="D278" s="22" t="s">
        <v>539</v>
      </c>
      <c r="E278" s="23">
        <f t="shared" si="13"/>
        <v>1680130</v>
      </c>
      <c r="F278" s="23">
        <f>F279</f>
        <v>1680130</v>
      </c>
      <c r="G278" s="23">
        <f>G279</f>
        <v>952669</v>
      </c>
      <c r="H278" s="23">
        <f>H279</f>
        <v>62110</v>
      </c>
      <c r="I278" s="23">
        <f>I279</f>
        <v>0</v>
      </c>
      <c r="J278" s="23">
        <f t="shared" si="12"/>
        <v>76000</v>
      </c>
      <c r="K278" s="23">
        <f>K279</f>
        <v>0</v>
      </c>
      <c r="L278" s="23">
        <f>L279</f>
        <v>0</v>
      </c>
      <c r="M278" s="23">
        <f>M279</f>
        <v>0</v>
      </c>
      <c r="N278" s="23">
        <f>N279</f>
        <v>76000</v>
      </c>
      <c r="O278" s="23">
        <f>O279</f>
        <v>76000</v>
      </c>
      <c r="P278" s="23">
        <f aca="true" t="shared" si="16" ref="P278:P292">E278+J278</f>
        <v>1756130</v>
      </c>
      <c r="Q278" s="24"/>
    </row>
    <row r="279" spans="1:17" ht="42.75">
      <c r="A279" s="25" t="s">
        <v>540</v>
      </c>
      <c r="B279" s="17"/>
      <c r="C279" s="26"/>
      <c r="D279" s="42" t="s">
        <v>541</v>
      </c>
      <c r="E279" s="27">
        <f t="shared" si="13"/>
        <v>1680130</v>
      </c>
      <c r="F279" s="27">
        <f>F280+F281</f>
        <v>1680130</v>
      </c>
      <c r="G279" s="27">
        <f>G280+G281</f>
        <v>952669</v>
      </c>
      <c r="H279" s="27">
        <f>H280+H281</f>
        <v>62110</v>
      </c>
      <c r="I279" s="27">
        <f>I280+I281</f>
        <v>0</v>
      </c>
      <c r="J279" s="27">
        <f aca="true" t="shared" si="17" ref="J279:J292">K279+N279</f>
        <v>76000</v>
      </c>
      <c r="K279" s="27">
        <f>K280+K281</f>
        <v>0</v>
      </c>
      <c r="L279" s="27">
        <f>L280+L281</f>
        <v>0</v>
      </c>
      <c r="M279" s="27">
        <f>M280+M281</f>
        <v>0</v>
      </c>
      <c r="N279" s="27">
        <f>N280+N281</f>
        <v>76000</v>
      </c>
      <c r="O279" s="27">
        <f>O280+O281</f>
        <v>76000</v>
      </c>
      <c r="P279" s="27">
        <f t="shared" si="16"/>
        <v>1756130</v>
      </c>
      <c r="Q279" s="24"/>
    </row>
    <row r="280" spans="1:17" ht="15">
      <c r="A280" s="28" t="s">
        <v>542</v>
      </c>
      <c r="B280" s="28" t="s">
        <v>22</v>
      </c>
      <c r="C280" s="29" t="s">
        <v>21</v>
      </c>
      <c r="D280" s="30" t="s">
        <v>23</v>
      </c>
      <c r="E280" s="27">
        <f t="shared" si="13"/>
        <v>1480130</v>
      </c>
      <c r="F280" s="31">
        <v>1480130</v>
      </c>
      <c r="G280" s="31">
        <v>952669</v>
      </c>
      <c r="H280" s="31">
        <v>62110</v>
      </c>
      <c r="I280" s="31">
        <v>0</v>
      </c>
      <c r="J280" s="27">
        <f t="shared" si="17"/>
        <v>76000</v>
      </c>
      <c r="K280" s="31">
        <v>0</v>
      </c>
      <c r="L280" s="31">
        <v>0</v>
      </c>
      <c r="M280" s="31">
        <v>0</v>
      </c>
      <c r="N280" s="31">
        <v>76000</v>
      </c>
      <c r="O280" s="31">
        <v>76000</v>
      </c>
      <c r="P280" s="27">
        <f t="shared" si="16"/>
        <v>1556130</v>
      </c>
      <c r="Q280" s="24"/>
    </row>
    <row r="281" spans="1:17" ht="42.75">
      <c r="A281" s="28" t="s">
        <v>543</v>
      </c>
      <c r="B281" s="28" t="s">
        <v>545</v>
      </c>
      <c r="C281" s="29" t="s">
        <v>544</v>
      </c>
      <c r="D281" s="30" t="s">
        <v>546</v>
      </c>
      <c r="E281" s="27">
        <f t="shared" si="13"/>
        <v>200000</v>
      </c>
      <c r="F281" s="31">
        <v>200000</v>
      </c>
      <c r="G281" s="31">
        <v>0</v>
      </c>
      <c r="H281" s="31">
        <v>0</v>
      </c>
      <c r="I281" s="31">
        <v>0</v>
      </c>
      <c r="J281" s="27">
        <f t="shared" si="17"/>
        <v>0</v>
      </c>
      <c r="K281" s="31">
        <v>0</v>
      </c>
      <c r="L281" s="31">
        <v>0</v>
      </c>
      <c r="M281" s="31">
        <v>0</v>
      </c>
      <c r="N281" s="31">
        <v>0</v>
      </c>
      <c r="O281" s="31">
        <v>0</v>
      </c>
      <c r="P281" s="27">
        <f t="shared" si="16"/>
        <v>200000</v>
      </c>
      <c r="Q281" s="24"/>
    </row>
    <row r="282" spans="1:17" ht="21" customHeight="1">
      <c r="A282" s="19" t="s">
        <v>547</v>
      </c>
      <c r="B282" s="20"/>
      <c r="C282" s="21"/>
      <c r="D282" s="22" t="s">
        <v>548</v>
      </c>
      <c r="E282" s="23">
        <f t="shared" si="13"/>
        <v>2707813</v>
      </c>
      <c r="F282" s="23">
        <f>F283</f>
        <v>2707813</v>
      </c>
      <c r="G282" s="23">
        <f>G283</f>
        <v>1642036</v>
      </c>
      <c r="H282" s="23">
        <f>H283</f>
        <v>105320</v>
      </c>
      <c r="I282" s="23">
        <f>I283</f>
        <v>0</v>
      </c>
      <c r="J282" s="23">
        <f t="shared" si="17"/>
        <v>0</v>
      </c>
      <c r="K282" s="23">
        <f>K283</f>
        <v>0</v>
      </c>
      <c r="L282" s="23">
        <f>L283</f>
        <v>0</v>
      </c>
      <c r="M282" s="23">
        <f>M283</f>
        <v>0</v>
      </c>
      <c r="N282" s="23">
        <f>N283</f>
        <v>0</v>
      </c>
      <c r="O282" s="23">
        <f>O283</f>
        <v>0</v>
      </c>
      <c r="P282" s="23">
        <f t="shared" si="16"/>
        <v>2707813</v>
      </c>
      <c r="Q282" s="24"/>
    </row>
    <row r="283" spans="1:17" ht="28.5">
      <c r="A283" s="25" t="s">
        <v>549</v>
      </c>
      <c r="B283" s="17"/>
      <c r="C283" s="26"/>
      <c r="D283" s="42" t="s">
        <v>550</v>
      </c>
      <c r="E283" s="27">
        <f t="shared" si="13"/>
        <v>2707813</v>
      </c>
      <c r="F283" s="27">
        <v>2707813</v>
      </c>
      <c r="G283" s="27">
        <v>1642036</v>
      </c>
      <c r="H283" s="27">
        <v>105320</v>
      </c>
      <c r="I283" s="27">
        <v>0</v>
      </c>
      <c r="J283" s="27">
        <f t="shared" si="17"/>
        <v>0</v>
      </c>
      <c r="K283" s="27">
        <v>0</v>
      </c>
      <c r="L283" s="27">
        <v>0</v>
      </c>
      <c r="M283" s="27">
        <v>0</v>
      </c>
      <c r="N283" s="27">
        <v>0</v>
      </c>
      <c r="O283" s="27">
        <v>0</v>
      </c>
      <c r="P283" s="27">
        <f t="shared" si="16"/>
        <v>2707813</v>
      </c>
      <c r="Q283" s="24"/>
    </row>
    <row r="284" spans="1:17" ht="15">
      <c r="A284" s="28" t="s">
        <v>551</v>
      </c>
      <c r="B284" s="28" t="s">
        <v>22</v>
      </c>
      <c r="C284" s="29" t="s">
        <v>21</v>
      </c>
      <c r="D284" s="30" t="s">
        <v>23</v>
      </c>
      <c r="E284" s="27">
        <f t="shared" si="13"/>
        <v>2422813</v>
      </c>
      <c r="F284" s="31">
        <v>2422813</v>
      </c>
      <c r="G284" s="31">
        <v>1642036</v>
      </c>
      <c r="H284" s="31">
        <v>105320</v>
      </c>
      <c r="I284" s="31">
        <v>0</v>
      </c>
      <c r="J284" s="27">
        <f t="shared" si="17"/>
        <v>0</v>
      </c>
      <c r="K284" s="31">
        <v>0</v>
      </c>
      <c r="L284" s="31">
        <v>0</v>
      </c>
      <c r="M284" s="31">
        <v>0</v>
      </c>
      <c r="N284" s="31">
        <v>0</v>
      </c>
      <c r="O284" s="31">
        <v>0</v>
      </c>
      <c r="P284" s="27">
        <f t="shared" si="16"/>
        <v>2422813</v>
      </c>
      <c r="Q284" s="24"/>
    </row>
    <row r="285" spans="1:17" ht="28.5">
      <c r="A285" s="28" t="s">
        <v>552</v>
      </c>
      <c r="B285" s="28" t="s">
        <v>554</v>
      </c>
      <c r="C285" s="29" t="s">
        <v>553</v>
      </c>
      <c r="D285" s="30" t="s">
        <v>555</v>
      </c>
      <c r="E285" s="27">
        <f t="shared" si="13"/>
        <v>285000</v>
      </c>
      <c r="F285" s="31">
        <v>285000</v>
      </c>
      <c r="G285" s="31">
        <v>0</v>
      </c>
      <c r="H285" s="31">
        <v>0</v>
      </c>
      <c r="I285" s="31">
        <v>0</v>
      </c>
      <c r="J285" s="27">
        <f t="shared" si="17"/>
        <v>0</v>
      </c>
      <c r="K285" s="31">
        <v>0</v>
      </c>
      <c r="L285" s="31">
        <v>0</v>
      </c>
      <c r="M285" s="31">
        <v>0</v>
      </c>
      <c r="N285" s="31">
        <v>0</v>
      </c>
      <c r="O285" s="31">
        <v>0</v>
      </c>
      <c r="P285" s="27">
        <f t="shared" si="16"/>
        <v>285000</v>
      </c>
      <c r="Q285" s="24"/>
    </row>
    <row r="286" spans="1:17" ht="21" customHeight="1">
      <c r="A286" s="19" t="s">
        <v>556</v>
      </c>
      <c r="B286" s="20"/>
      <c r="C286" s="21"/>
      <c r="D286" s="22" t="s">
        <v>557</v>
      </c>
      <c r="E286" s="23">
        <f aca="true" t="shared" si="18" ref="E286:E292">F286+I286</f>
        <v>3237977</v>
      </c>
      <c r="F286" s="23">
        <f>F287</f>
        <v>3237977</v>
      </c>
      <c r="G286" s="23">
        <f aca="true" t="shared" si="19" ref="G286:I287">G287</f>
        <v>2175326</v>
      </c>
      <c r="H286" s="23">
        <f t="shared" si="19"/>
        <v>169244</v>
      </c>
      <c r="I286" s="23">
        <f t="shared" si="19"/>
        <v>0</v>
      </c>
      <c r="J286" s="23">
        <f t="shared" si="17"/>
        <v>0</v>
      </c>
      <c r="K286" s="23">
        <f aca="true" t="shared" si="20" ref="K286:O287">K287</f>
        <v>0</v>
      </c>
      <c r="L286" s="23">
        <f t="shared" si="20"/>
        <v>0</v>
      </c>
      <c r="M286" s="23">
        <f t="shared" si="20"/>
        <v>0</v>
      </c>
      <c r="N286" s="23">
        <f t="shared" si="20"/>
        <v>0</v>
      </c>
      <c r="O286" s="23">
        <f t="shared" si="20"/>
        <v>0</v>
      </c>
      <c r="P286" s="23">
        <f t="shared" si="16"/>
        <v>3237977</v>
      </c>
      <c r="Q286" s="24"/>
    </row>
    <row r="287" spans="1:17" ht="15">
      <c r="A287" s="25" t="s">
        <v>558</v>
      </c>
      <c r="B287" s="17"/>
      <c r="C287" s="26"/>
      <c r="D287" s="42" t="s">
        <v>559</v>
      </c>
      <c r="E287" s="27">
        <f t="shared" si="18"/>
        <v>3237977</v>
      </c>
      <c r="F287" s="27">
        <f>F288</f>
        <v>3237977</v>
      </c>
      <c r="G287" s="27">
        <f t="shared" si="19"/>
        <v>2175326</v>
      </c>
      <c r="H287" s="27">
        <f t="shared" si="19"/>
        <v>169244</v>
      </c>
      <c r="I287" s="27">
        <f t="shared" si="19"/>
        <v>0</v>
      </c>
      <c r="J287" s="27">
        <f t="shared" si="17"/>
        <v>0</v>
      </c>
      <c r="K287" s="27">
        <f t="shared" si="20"/>
        <v>0</v>
      </c>
      <c r="L287" s="27">
        <f t="shared" si="20"/>
        <v>0</v>
      </c>
      <c r="M287" s="27">
        <f t="shared" si="20"/>
        <v>0</v>
      </c>
      <c r="N287" s="27">
        <f t="shared" si="20"/>
        <v>0</v>
      </c>
      <c r="O287" s="27">
        <f t="shared" si="20"/>
        <v>0</v>
      </c>
      <c r="P287" s="27">
        <f t="shared" si="16"/>
        <v>3237977</v>
      </c>
      <c r="Q287" s="24"/>
    </row>
    <row r="288" spans="1:17" ht="15">
      <c r="A288" s="28" t="s">
        <v>560</v>
      </c>
      <c r="B288" s="28" t="s">
        <v>22</v>
      </c>
      <c r="C288" s="29" t="s">
        <v>21</v>
      </c>
      <c r="D288" s="30" t="s">
        <v>23</v>
      </c>
      <c r="E288" s="27">
        <f t="shared" si="18"/>
        <v>3237977</v>
      </c>
      <c r="F288" s="31">
        <v>3237977</v>
      </c>
      <c r="G288" s="31">
        <v>2175326</v>
      </c>
      <c r="H288" s="31">
        <v>169244</v>
      </c>
      <c r="I288" s="31">
        <v>0</v>
      </c>
      <c r="J288" s="27">
        <f t="shared" si="17"/>
        <v>0</v>
      </c>
      <c r="K288" s="31">
        <v>0</v>
      </c>
      <c r="L288" s="31">
        <v>0</v>
      </c>
      <c r="M288" s="31">
        <v>0</v>
      </c>
      <c r="N288" s="31">
        <v>0</v>
      </c>
      <c r="O288" s="31">
        <v>0</v>
      </c>
      <c r="P288" s="27">
        <f t="shared" si="16"/>
        <v>3237977</v>
      </c>
      <c r="Q288" s="24"/>
    </row>
    <row r="289" spans="1:17" ht="44.25">
      <c r="A289" s="19" t="s">
        <v>561</v>
      </c>
      <c r="B289" s="20"/>
      <c r="C289" s="21"/>
      <c r="D289" s="22" t="s">
        <v>586</v>
      </c>
      <c r="E289" s="23">
        <f>E290</f>
        <v>25605961</v>
      </c>
      <c r="F289" s="23">
        <f>F290</f>
        <v>16605961</v>
      </c>
      <c r="G289" s="23">
        <f>G290</f>
        <v>0</v>
      </c>
      <c r="H289" s="23">
        <f>H290</f>
        <v>0</v>
      </c>
      <c r="I289" s="23">
        <f>I290</f>
        <v>0</v>
      </c>
      <c r="J289" s="23">
        <f t="shared" si="17"/>
        <v>0</v>
      </c>
      <c r="K289" s="23">
        <f>K290</f>
        <v>0</v>
      </c>
      <c r="L289" s="23">
        <f>L290</f>
        <v>0</v>
      </c>
      <c r="M289" s="23">
        <f>M290</f>
        <v>0</v>
      </c>
      <c r="N289" s="23">
        <f>N290</f>
        <v>0</v>
      </c>
      <c r="O289" s="23">
        <f>O290</f>
        <v>0</v>
      </c>
      <c r="P289" s="23">
        <f t="shared" si="16"/>
        <v>25605961</v>
      </c>
      <c r="Q289" s="24"/>
    </row>
    <row r="290" spans="1:17" ht="15">
      <c r="A290" s="25" t="s">
        <v>562</v>
      </c>
      <c r="B290" s="17"/>
      <c r="C290" s="26"/>
      <c r="D290" s="42" t="s">
        <v>559</v>
      </c>
      <c r="E290" s="27">
        <f>F290+I290+E291</f>
        <v>25605961</v>
      </c>
      <c r="F290" s="27">
        <f>F291+F292</f>
        <v>16605961</v>
      </c>
      <c r="G290" s="27">
        <f>G291+G292</f>
        <v>0</v>
      </c>
      <c r="H290" s="27">
        <f>H291+H292</f>
        <v>0</v>
      </c>
      <c r="I290" s="27">
        <f>I291+I292</f>
        <v>0</v>
      </c>
      <c r="J290" s="27">
        <f t="shared" si="17"/>
        <v>0</v>
      </c>
      <c r="K290" s="27">
        <f>K291+K292</f>
        <v>0</v>
      </c>
      <c r="L290" s="27">
        <f>L291+L292</f>
        <v>0</v>
      </c>
      <c r="M290" s="27">
        <f>M291+M292</f>
        <v>0</v>
      </c>
      <c r="N290" s="27">
        <f>N291+N292</f>
        <v>0</v>
      </c>
      <c r="O290" s="27">
        <f>O291+O292</f>
        <v>0</v>
      </c>
      <c r="P290" s="27">
        <f t="shared" si="16"/>
        <v>25605961</v>
      </c>
      <c r="Q290" s="24"/>
    </row>
    <row r="291" spans="1:17" ht="15">
      <c r="A291" s="28" t="s">
        <v>563</v>
      </c>
      <c r="B291" s="28" t="s">
        <v>564</v>
      </c>
      <c r="C291" s="29" t="s">
        <v>34</v>
      </c>
      <c r="D291" s="30" t="s">
        <v>565</v>
      </c>
      <c r="E291" s="27">
        <v>9000000</v>
      </c>
      <c r="F291" s="31">
        <v>0</v>
      </c>
      <c r="G291" s="31">
        <v>0</v>
      </c>
      <c r="H291" s="31">
        <v>0</v>
      </c>
      <c r="I291" s="31">
        <v>0</v>
      </c>
      <c r="J291" s="27">
        <f t="shared" si="17"/>
        <v>0</v>
      </c>
      <c r="K291" s="31">
        <v>0</v>
      </c>
      <c r="L291" s="31">
        <v>0</v>
      </c>
      <c r="M291" s="31">
        <v>0</v>
      </c>
      <c r="N291" s="31">
        <v>0</v>
      </c>
      <c r="O291" s="31">
        <v>0</v>
      </c>
      <c r="P291" s="27">
        <f t="shared" si="16"/>
        <v>9000000</v>
      </c>
      <c r="Q291" s="24"/>
    </row>
    <row r="292" spans="1:17" ht="15">
      <c r="A292" s="28" t="s">
        <v>566</v>
      </c>
      <c r="B292" s="28" t="s">
        <v>35</v>
      </c>
      <c r="C292" s="29" t="s">
        <v>34</v>
      </c>
      <c r="D292" s="30" t="s">
        <v>36</v>
      </c>
      <c r="E292" s="27">
        <f t="shared" si="18"/>
        <v>16605961</v>
      </c>
      <c r="F292" s="31">
        <f>9240000+7365961</f>
        <v>16605961</v>
      </c>
      <c r="G292" s="31">
        <v>0</v>
      </c>
      <c r="H292" s="31">
        <v>0</v>
      </c>
      <c r="I292" s="31">
        <v>0</v>
      </c>
      <c r="J292" s="27">
        <f t="shared" si="17"/>
        <v>0</v>
      </c>
      <c r="K292" s="31">
        <v>0</v>
      </c>
      <c r="L292" s="31">
        <v>0</v>
      </c>
      <c r="M292" s="31">
        <v>0</v>
      </c>
      <c r="N292" s="31">
        <v>0</v>
      </c>
      <c r="O292" s="31">
        <v>0</v>
      </c>
      <c r="P292" s="27">
        <f t="shared" si="16"/>
        <v>16605961</v>
      </c>
      <c r="Q292" s="24"/>
    </row>
    <row r="293" spans="1:17" ht="15">
      <c r="A293" s="17"/>
      <c r="B293" s="25" t="s">
        <v>567</v>
      </c>
      <c r="C293" s="26"/>
      <c r="D293" s="47" t="s">
        <v>8</v>
      </c>
      <c r="E293" s="27">
        <f>F293+I293+E291</f>
        <v>1848384856</v>
      </c>
      <c r="F293" s="27">
        <f>F14+F21+F37+F75+F106+F203+F222+F225+F229+F233+F238+F255+F263+F271+F278+F282+F286+F289</f>
        <v>1803834856</v>
      </c>
      <c r="G293" s="27">
        <f aca="true" t="shared" si="21" ref="G293:O293">G14+G21+G37+G75+G106+G203+G222+G225+G229+G233+G238+G255+G263+G271+G278+G282+G286+G289</f>
        <v>645632292</v>
      </c>
      <c r="H293" s="27">
        <f t="shared" si="21"/>
        <v>132625643</v>
      </c>
      <c r="I293" s="27">
        <f t="shared" si="21"/>
        <v>35550000</v>
      </c>
      <c r="J293" s="27">
        <f>J14+J21+J37+J75+J106+J203+J222+J225+J229+J233+J238+J255+J263+J271+J278+J282+J286+J289</f>
        <v>252999418</v>
      </c>
      <c r="K293" s="27">
        <f>K14+K21+K37+K75+K106+K203+K222+K225+K229+K233+K238+K255+K263+K271+K278+K282+K286+K289</f>
        <v>42873878</v>
      </c>
      <c r="L293" s="27">
        <f t="shared" si="21"/>
        <v>5602199</v>
      </c>
      <c r="M293" s="27">
        <f t="shared" si="21"/>
        <v>2667375</v>
      </c>
      <c r="N293" s="27">
        <f t="shared" si="21"/>
        <v>210125540</v>
      </c>
      <c r="O293" s="27">
        <f t="shared" si="21"/>
        <v>203339000</v>
      </c>
      <c r="P293" s="27">
        <f>E293+J293</f>
        <v>2101384274</v>
      </c>
      <c r="Q293" s="24"/>
    </row>
    <row r="294" spans="5:17" ht="15">
      <c r="E294" s="49"/>
      <c r="F294" s="24"/>
      <c r="G294" s="24"/>
      <c r="H294" s="24"/>
      <c r="I294" s="24"/>
      <c r="J294" s="49"/>
      <c r="K294" s="24"/>
      <c r="L294" s="24"/>
      <c r="M294" s="24"/>
      <c r="N294" s="24"/>
      <c r="O294" s="24"/>
      <c r="P294" s="24"/>
      <c r="Q294" s="24"/>
    </row>
    <row r="295" spans="5:17" ht="15">
      <c r="E295" s="49"/>
      <c r="F295" s="24"/>
      <c r="G295" s="24"/>
      <c r="H295" s="24"/>
      <c r="I295" s="24"/>
      <c r="J295" s="49"/>
      <c r="K295" s="24"/>
      <c r="L295" s="24"/>
      <c r="M295" s="24"/>
      <c r="N295" s="24"/>
      <c r="O295" s="24"/>
      <c r="P295" s="24"/>
      <c r="Q295" s="24"/>
    </row>
    <row r="296" spans="1:17" ht="15">
      <c r="A296" s="12" t="s">
        <v>568</v>
      </c>
      <c r="B296" s="50"/>
      <c r="E296" s="49"/>
      <c r="F296" s="24"/>
      <c r="G296" s="24"/>
      <c r="H296" s="24"/>
      <c r="I296" s="51" t="s">
        <v>569</v>
      </c>
      <c r="J296" s="49"/>
      <c r="K296" s="24"/>
      <c r="L296" s="24"/>
      <c r="M296" s="24"/>
      <c r="N296" s="24"/>
      <c r="O296" s="24"/>
      <c r="P296" s="24"/>
      <c r="Q296" s="24"/>
    </row>
    <row r="297" spans="5:17" ht="15">
      <c r="E297" s="49"/>
      <c r="F297" s="24"/>
      <c r="G297" s="24"/>
      <c r="H297" s="24"/>
      <c r="I297" s="24"/>
      <c r="J297" s="49"/>
      <c r="K297" s="24"/>
      <c r="L297" s="24"/>
      <c r="M297" s="24"/>
      <c r="N297" s="24"/>
      <c r="O297" s="24"/>
      <c r="P297" s="24"/>
      <c r="Q297" s="24"/>
    </row>
    <row r="298" spans="5:17" ht="15">
      <c r="E298" s="49"/>
      <c r="F298" s="24"/>
      <c r="G298" s="24"/>
      <c r="H298" s="24"/>
      <c r="I298" s="24"/>
      <c r="J298" s="49"/>
      <c r="K298" s="24"/>
      <c r="L298" s="24"/>
      <c r="M298" s="24"/>
      <c r="N298" s="24"/>
      <c r="O298" s="24"/>
      <c r="P298" s="24"/>
      <c r="Q298" s="24"/>
    </row>
    <row r="299" spans="5:17" ht="15">
      <c r="E299" s="49"/>
      <c r="F299" s="24"/>
      <c r="G299" s="24"/>
      <c r="H299" s="24"/>
      <c r="I299" s="24"/>
      <c r="J299" s="49"/>
      <c r="K299" s="24"/>
      <c r="L299" s="24"/>
      <c r="M299" s="24"/>
      <c r="N299" s="24"/>
      <c r="O299" s="24"/>
      <c r="P299" s="49"/>
      <c r="Q299" s="24"/>
    </row>
    <row r="300" spans="4:17" ht="15">
      <c r="D300" s="52" t="s">
        <v>583</v>
      </c>
      <c r="E300" s="49"/>
      <c r="F300" s="24"/>
      <c r="G300" s="24"/>
      <c r="H300" s="24"/>
      <c r="I300" s="24"/>
      <c r="J300" s="49"/>
      <c r="K300" s="24"/>
      <c r="L300" s="24"/>
      <c r="M300" s="24"/>
      <c r="N300" s="24"/>
      <c r="O300" s="24"/>
      <c r="P300" s="24"/>
      <c r="Q300" s="24"/>
    </row>
    <row r="301" spans="4:19" ht="15">
      <c r="D301" s="1" t="s">
        <v>584</v>
      </c>
      <c r="E301" s="53">
        <f>SUM(E16,E23,E28,E33,E39,E77,E108,E142,E172,E205,E211,E215,E219,E224,E227,E231,E235,E240,E257,E262,E265,E273,E280,E284,E288)</f>
        <v>84502300</v>
      </c>
      <c r="F301" s="54">
        <f>SUM(F16,F23,F28,F33,F39,F77,F108,F142,F172,F205,F211,F215,F219,F224,F227,F231,F235,F240,F257,F262,F265,F273,F280,F284,F288)</f>
        <v>84502300</v>
      </c>
      <c r="G301" s="54">
        <f aca="true" t="shared" si="22" ref="G301:P301">SUM(G16,G23,G28,G33,G39,G77,G108,G142,G172,G205,G211,G215,G219,G224,G227,G231,G235,G240,G257,G262,G265,G273,G280,G284,G288)</f>
        <v>56795890</v>
      </c>
      <c r="H301" s="54">
        <f t="shared" si="22"/>
        <v>6396643</v>
      </c>
      <c r="I301" s="54">
        <f t="shared" si="22"/>
        <v>0</v>
      </c>
      <c r="J301" s="53">
        <f t="shared" si="22"/>
        <v>915714</v>
      </c>
      <c r="K301" s="54">
        <f t="shared" si="22"/>
        <v>551714</v>
      </c>
      <c r="L301" s="54">
        <f t="shared" si="22"/>
        <v>0</v>
      </c>
      <c r="M301" s="54">
        <f t="shared" si="22"/>
        <v>401514</v>
      </c>
      <c r="N301" s="54">
        <f t="shared" si="22"/>
        <v>364000</v>
      </c>
      <c r="O301" s="54">
        <f t="shared" si="22"/>
        <v>364000</v>
      </c>
      <c r="P301" s="53">
        <f t="shared" si="22"/>
        <v>85418014</v>
      </c>
      <c r="Q301" s="55"/>
      <c r="R301" s="56"/>
      <c r="S301" s="57"/>
    </row>
    <row r="302" spans="4:19" ht="15">
      <c r="D302" s="2">
        <v>70</v>
      </c>
      <c r="E302" s="58">
        <f>SUM(E40,E41,E43,E45,E46,E47,E48,E49,E109,E143,E173)</f>
        <v>530120156</v>
      </c>
      <c r="F302" s="59">
        <f aca="true" t="shared" si="23" ref="F302:P302">SUM(F40,F41,F43,F45,F46,F47,F48,F49,F109,F143,F173)</f>
        <v>530120156</v>
      </c>
      <c r="G302" s="59">
        <f t="shared" si="23"/>
        <v>322848600</v>
      </c>
      <c r="H302" s="59">
        <f t="shared" si="23"/>
        <v>75484700</v>
      </c>
      <c r="I302" s="59">
        <f t="shared" si="23"/>
        <v>0</v>
      </c>
      <c r="J302" s="58">
        <f t="shared" si="23"/>
        <v>41145000</v>
      </c>
      <c r="K302" s="59">
        <f t="shared" si="23"/>
        <v>26633000</v>
      </c>
      <c r="L302" s="59">
        <f t="shared" si="23"/>
        <v>89200</v>
      </c>
      <c r="M302" s="59">
        <f t="shared" si="23"/>
        <v>110600</v>
      </c>
      <c r="N302" s="59">
        <f t="shared" si="23"/>
        <v>14512000</v>
      </c>
      <c r="O302" s="59">
        <f t="shared" si="23"/>
        <v>14450000</v>
      </c>
      <c r="P302" s="58">
        <f t="shared" si="23"/>
        <v>571265156</v>
      </c>
      <c r="Q302" s="3"/>
      <c r="R302" s="4"/>
      <c r="S302" s="5"/>
    </row>
    <row r="303" spans="4:19" ht="15">
      <c r="D303" s="2">
        <v>80</v>
      </c>
      <c r="E303" s="58">
        <f>SUM(E78,E80,E82,E84,E86,E88,E89)</f>
        <v>357191100</v>
      </c>
      <c r="F303" s="59">
        <f aca="true" t="shared" si="24" ref="F303:P303">SUM(F78,F80,F82,F84,F86,F88,F89)</f>
        <v>357191100</v>
      </c>
      <c r="G303" s="59">
        <f t="shared" si="24"/>
        <v>219250100</v>
      </c>
      <c r="H303" s="59">
        <f t="shared" si="24"/>
        <v>37525100</v>
      </c>
      <c r="I303" s="59">
        <f t="shared" si="24"/>
        <v>0</v>
      </c>
      <c r="J303" s="58">
        <f t="shared" si="24"/>
        <v>18648944</v>
      </c>
      <c r="K303" s="59">
        <f t="shared" si="24"/>
        <v>11083704</v>
      </c>
      <c r="L303" s="59">
        <f t="shared" si="24"/>
        <v>4774199</v>
      </c>
      <c r="M303" s="59">
        <f t="shared" si="24"/>
        <v>2120661</v>
      </c>
      <c r="N303" s="59">
        <f t="shared" si="24"/>
        <v>7565240</v>
      </c>
      <c r="O303" s="59">
        <f t="shared" si="24"/>
        <v>7000000</v>
      </c>
      <c r="P303" s="58">
        <f t="shared" si="24"/>
        <v>375840044</v>
      </c>
      <c r="Q303" s="3"/>
      <c r="R303" s="4"/>
      <c r="S303" s="6"/>
    </row>
    <row r="304" spans="4:19" ht="15">
      <c r="D304" s="2">
        <v>90</v>
      </c>
      <c r="E304" s="58">
        <f>SUM(E24,E29,E34,E50,E51,E52,E92,E97,E98,E99,E100,E101,E102,E103,E111,E112,E113,E114,E115,E116,E118,E119)+SUM(E120,E122,E123,E124,E125,E126,E127,E128,E129)+SUM(E130,E131,E133,E135,E136,E138,E139,E145,E146,E147,E148,E149,E151,E153,E154)+SUM(E155,E156,E157,E158,E159,E160,E161,E162,E164,E166,E167,E169,E170,E175,E177,E176,E178,E179,E181,E182,E183,E185,E186,E187,E188,E189,E190,E191)+SUM(E192,E193,E194,E196,E198,E199,E201,E202,E207,E208,E209,E213,E217,E221,E241)</f>
        <v>580802700</v>
      </c>
      <c r="F304" s="59">
        <f aca="true" t="shared" si="25" ref="F304:P304">SUM(F24,F29,F34,F50,F51,F52,F92,F97,F98,F99,F100,F101,F102,F103,F111,F112,F113,F114,F115,F116,F118,F119)+SUM(F120,F122,F123,F124,F125,F126,F127,F128,F129)+SUM(F130,F131,F133,F135,F136,F138,F139,F145,F146,F147,F148,F149,F151,F153,F154)+SUM(F155,F156,F157,F158,F159,F160,F161,F162,F164,F166,F167,F169,F170,F175,F177,F176,F178,F179,F181,F182,F183,F185,F186,F187,F188,F189,F190,F191)+SUM(F192,F193,F194,F196,F198,F199,F201,F202,F207,F208,F209,F213,F217,F221,F241)</f>
        <v>580802700</v>
      </c>
      <c r="G304" s="59">
        <f t="shared" si="25"/>
        <v>16807102</v>
      </c>
      <c r="H304" s="59">
        <f t="shared" si="25"/>
        <v>1540000</v>
      </c>
      <c r="I304" s="59">
        <f t="shared" si="25"/>
        <v>0</v>
      </c>
      <c r="J304" s="58">
        <f t="shared" si="25"/>
        <v>1299660</v>
      </c>
      <c r="K304" s="59">
        <f t="shared" si="25"/>
        <v>639660</v>
      </c>
      <c r="L304" s="59">
        <f t="shared" si="25"/>
        <v>137800</v>
      </c>
      <c r="M304" s="59">
        <f t="shared" si="25"/>
        <v>0</v>
      </c>
      <c r="N304" s="59">
        <f t="shared" si="25"/>
        <v>660000</v>
      </c>
      <c r="O304" s="59">
        <f t="shared" si="25"/>
        <v>660000</v>
      </c>
      <c r="P304" s="58">
        <f t="shared" si="25"/>
        <v>582102360</v>
      </c>
      <c r="Q304" s="3"/>
      <c r="R304" s="4"/>
      <c r="S304" s="6"/>
    </row>
    <row r="305" spans="4:19" ht="15">
      <c r="D305" s="2">
        <v>100</v>
      </c>
      <c r="E305" s="58">
        <f>SUM(E25,E30,E35,E242,E244,E246,E247,E248)</f>
        <v>109240000</v>
      </c>
      <c r="F305" s="59">
        <f aca="true" t="shared" si="26" ref="F305:P305">SUM(F25,F30,F35,F242,F244,F246,F247,F248)</f>
        <v>109240000</v>
      </c>
      <c r="G305" s="59">
        <f t="shared" si="26"/>
        <v>0</v>
      </c>
      <c r="H305" s="59">
        <f t="shared" si="26"/>
        <v>7200000</v>
      </c>
      <c r="I305" s="59">
        <f t="shared" si="26"/>
        <v>0</v>
      </c>
      <c r="J305" s="58">
        <f t="shared" si="26"/>
        <v>19245000</v>
      </c>
      <c r="K305" s="59">
        <f t="shared" si="26"/>
        <v>0</v>
      </c>
      <c r="L305" s="59">
        <f t="shared" si="26"/>
        <v>0</v>
      </c>
      <c r="M305" s="59">
        <f t="shared" si="26"/>
        <v>0</v>
      </c>
      <c r="N305" s="59">
        <f t="shared" si="26"/>
        <v>19245000</v>
      </c>
      <c r="O305" s="59">
        <f t="shared" si="26"/>
        <v>18960000</v>
      </c>
      <c r="P305" s="58">
        <f t="shared" si="26"/>
        <v>128485000</v>
      </c>
      <c r="Q305" s="3"/>
      <c r="R305" s="4"/>
      <c r="S305" s="6"/>
    </row>
    <row r="306" spans="4:19" ht="15">
      <c r="D306" s="2">
        <v>110</v>
      </c>
      <c r="E306" s="58">
        <f>SUM(E53,E54,E55,E56,E57)</f>
        <v>48039500</v>
      </c>
      <c r="F306" s="59">
        <f aca="true" t="shared" si="27" ref="F306:P306">SUM(F53,F54,F55,F56,F57)</f>
        <v>48039500</v>
      </c>
      <c r="G306" s="59">
        <f t="shared" si="27"/>
        <v>19944900</v>
      </c>
      <c r="H306" s="59">
        <f t="shared" si="27"/>
        <v>2767600</v>
      </c>
      <c r="I306" s="59">
        <f t="shared" si="27"/>
        <v>0</v>
      </c>
      <c r="J306" s="58">
        <f t="shared" si="27"/>
        <v>2166100</v>
      </c>
      <c r="K306" s="59">
        <f t="shared" si="27"/>
        <v>1526800</v>
      </c>
      <c r="L306" s="59">
        <f t="shared" si="27"/>
        <v>601000</v>
      </c>
      <c r="M306" s="59">
        <f t="shared" si="27"/>
        <v>3900</v>
      </c>
      <c r="N306" s="59">
        <f t="shared" si="27"/>
        <v>639300</v>
      </c>
      <c r="O306" s="59">
        <f t="shared" si="27"/>
        <v>365000</v>
      </c>
      <c r="P306" s="58">
        <f t="shared" si="27"/>
        <v>50205600</v>
      </c>
      <c r="Q306" s="3"/>
      <c r="R306" s="4"/>
      <c r="S306" s="6"/>
    </row>
    <row r="307" spans="4:19" ht="15">
      <c r="D307" s="2">
        <v>120</v>
      </c>
      <c r="E307" s="58">
        <f>SUM(E18,E19)</f>
        <v>400000</v>
      </c>
      <c r="F307" s="59">
        <f aca="true" t="shared" si="28" ref="F307:P307">SUM(F18,F19)</f>
        <v>400000</v>
      </c>
      <c r="G307" s="59">
        <f t="shared" si="28"/>
        <v>0</v>
      </c>
      <c r="H307" s="59">
        <f t="shared" si="28"/>
        <v>0</v>
      </c>
      <c r="I307" s="59">
        <f t="shared" si="28"/>
        <v>0</v>
      </c>
      <c r="J307" s="58">
        <f t="shared" si="28"/>
        <v>450000</v>
      </c>
      <c r="K307" s="59">
        <f t="shared" si="28"/>
        <v>0</v>
      </c>
      <c r="L307" s="59">
        <f t="shared" si="28"/>
        <v>0</v>
      </c>
      <c r="M307" s="59">
        <f t="shared" si="28"/>
        <v>0</v>
      </c>
      <c r="N307" s="59">
        <f t="shared" si="28"/>
        <v>450000</v>
      </c>
      <c r="O307" s="59">
        <f t="shared" si="28"/>
        <v>450000</v>
      </c>
      <c r="P307" s="58">
        <f t="shared" si="28"/>
        <v>850000</v>
      </c>
      <c r="Q307" s="3"/>
      <c r="R307" s="4"/>
      <c r="S307" s="6"/>
    </row>
    <row r="308" spans="4:19" ht="15">
      <c r="D308" s="2">
        <v>130</v>
      </c>
      <c r="E308" s="58">
        <f>SUM(E59,E60,E62,E63,E64,E66,E68,E69,E70,E71)</f>
        <v>25177000</v>
      </c>
      <c r="F308" s="59">
        <f aca="true" t="shared" si="29" ref="F308:P308">SUM(F59,F60,F62,F63,F64,F66,F68,F69,F70,F71)</f>
        <v>25177000</v>
      </c>
      <c r="G308" s="59">
        <f t="shared" si="29"/>
        <v>9985700</v>
      </c>
      <c r="H308" s="59">
        <f t="shared" si="29"/>
        <v>1711600</v>
      </c>
      <c r="I308" s="59">
        <f t="shared" si="29"/>
        <v>0</v>
      </c>
      <c r="J308" s="58">
        <f t="shared" si="29"/>
        <v>104000</v>
      </c>
      <c r="K308" s="59">
        <f t="shared" si="29"/>
        <v>104000</v>
      </c>
      <c r="L308" s="59">
        <f t="shared" si="29"/>
        <v>0</v>
      </c>
      <c r="M308" s="59">
        <f t="shared" si="29"/>
        <v>30700</v>
      </c>
      <c r="N308" s="59">
        <f t="shared" si="29"/>
        <v>0</v>
      </c>
      <c r="O308" s="59">
        <f t="shared" si="29"/>
        <v>0</v>
      </c>
      <c r="P308" s="58">
        <f t="shared" si="29"/>
        <v>25281000</v>
      </c>
      <c r="Q308" s="3"/>
      <c r="R308" s="4"/>
      <c r="S308" s="6"/>
    </row>
    <row r="309" spans="4:19" ht="15">
      <c r="D309" s="2">
        <v>150</v>
      </c>
      <c r="E309" s="58">
        <f>SUM(E72,E104,E140,E249,E250,E258)</f>
        <v>0</v>
      </c>
      <c r="F309" s="59">
        <f aca="true" t="shared" si="30" ref="F309:P309">SUM(F72,F104,F140,F249,F250,F258)</f>
        <v>0</v>
      </c>
      <c r="G309" s="59">
        <f t="shared" si="30"/>
        <v>0</v>
      </c>
      <c r="H309" s="59">
        <f t="shared" si="30"/>
        <v>0</v>
      </c>
      <c r="I309" s="59">
        <f t="shared" si="30"/>
        <v>0</v>
      </c>
      <c r="J309" s="58">
        <f t="shared" si="30"/>
        <v>20960000</v>
      </c>
      <c r="K309" s="59">
        <f t="shared" si="30"/>
        <v>0</v>
      </c>
      <c r="L309" s="59">
        <f t="shared" si="30"/>
        <v>0</v>
      </c>
      <c r="M309" s="59">
        <f t="shared" si="30"/>
        <v>0</v>
      </c>
      <c r="N309" s="59">
        <f t="shared" si="30"/>
        <v>20960000</v>
      </c>
      <c r="O309" s="59">
        <f t="shared" si="30"/>
        <v>20960000</v>
      </c>
      <c r="P309" s="58">
        <f t="shared" si="30"/>
        <v>20960000</v>
      </c>
      <c r="Q309" s="3"/>
      <c r="R309" s="4"/>
      <c r="S309" s="7"/>
    </row>
    <row r="310" spans="4:19" ht="15">
      <c r="D310" s="2">
        <v>160</v>
      </c>
      <c r="E310" s="58">
        <f>SUM(E236)</f>
        <v>1550000</v>
      </c>
      <c r="F310" s="59">
        <f aca="true" t="shared" si="31" ref="F310:P310">SUM(F236)</f>
        <v>0</v>
      </c>
      <c r="G310" s="59">
        <f t="shared" si="31"/>
        <v>0</v>
      </c>
      <c r="H310" s="59">
        <f t="shared" si="31"/>
        <v>0</v>
      </c>
      <c r="I310" s="59">
        <f t="shared" si="31"/>
        <v>1550000</v>
      </c>
      <c r="J310" s="58">
        <f t="shared" si="31"/>
        <v>90000</v>
      </c>
      <c r="K310" s="59">
        <f t="shared" si="31"/>
        <v>0</v>
      </c>
      <c r="L310" s="59">
        <f t="shared" si="31"/>
        <v>0</v>
      </c>
      <c r="M310" s="59">
        <f t="shared" si="31"/>
        <v>0</v>
      </c>
      <c r="N310" s="59">
        <f t="shared" si="31"/>
        <v>90000</v>
      </c>
      <c r="O310" s="59">
        <f t="shared" si="31"/>
        <v>90000</v>
      </c>
      <c r="P310" s="58">
        <f t="shared" si="31"/>
        <v>1640000</v>
      </c>
      <c r="Q310" s="3"/>
      <c r="R310" s="4"/>
      <c r="S310" s="6"/>
    </row>
    <row r="311" spans="4:19" ht="15">
      <c r="D311" s="2">
        <v>170</v>
      </c>
      <c r="E311" s="58">
        <f>SUM(E93,E94,E95,E251,E274,E275,E276)</f>
        <v>79800000</v>
      </c>
      <c r="F311" s="59">
        <f aca="true" t="shared" si="32" ref="F311:P311">SUM(F93,F94,F95,F251,F274,F275,F276)</f>
        <v>45800000</v>
      </c>
      <c r="G311" s="59">
        <f t="shared" si="32"/>
        <v>0</v>
      </c>
      <c r="H311" s="59">
        <f t="shared" si="32"/>
        <v>0</v>
      </c>
      <c r="I311" s="59">
        <f t="shared" si="32"/>
        <v>34000000</v>
      </c>
      <c r="J311" s="58">
        <f t="shared" si="32"/>
        <v>15000</v>
      </c>
      <c r="K311" s="59">
        <f t="shared" si="32"/>
        <v>15000</v>
      </c>
      <c r="L311" s="59">
        <f t="shared" si="32"/>
        <v>0</v>
      </c>
      <c r="M311" s="59">
        <f t="shared" si="32"/>
        <v>0</v>
      </c>
      <c r="N311" s="59">
        <f t="shared" si="32"/>
        <v>0</v>
      </c>
      <c r="O311" s="59">
        <f t="shared" si="32"/>
        <v>0</v>
      </c>
      <c r="P311" s="58">
        <f t="shared" si="32"/>
        <v>79815000</v>
      </c>
      <c r="Q311" s="3"/>
      <c r="R311" s="4"/>
      <c r="S311" s="6"/>
    </row>
    <row r="312" spans="4:19" ht="15">
      <c r="D312" s="2">
        <v>180</v>
      </c>
      <c r="E312" s="58">
        <f>SUM(E73,E232,E252,E259,E266,E277,E285)</f>
        <v>295000</v>
      </c>
      <c r="F312" s="59">
        <f aca="true" t="shared" si="33" ref="F312:P312">SUM(F73,F232,F252,F259,F266,F277,F285)</f>
        <v>295000</v>
      </c>
      <c r="G312" s="59">
        <f t="shared" si="33"/>
        <v>0</v>
      </c>
      <c r="H312" s="59">
        <f t="shared" si="33"/>
        <v>0</v>
      </c>
      <c r="I312" s="59">
        <f t="shared" si="33"/>
        <v>0</v>
      </c>
      <c r="J312" s="58">
        <f t="shared" si="33"/>
        <v>80040000</v>
      </c>
      <c r="K312" s="59">
        <f t="shared" si="33"/>
        <v>0</v>
      </c>
      <c r="L312" s="59">
        <f t="shared" si="33"/>
        <v>0</v>
      </c>
      <c r="M312" s="59">
        <f t="shared" si="33"/>
        <v>0</v>
      </c>
      <c r="N312" s="59">
        <f t="shared" si="33"/>
        <v>80040000</v>
      </c>
      <c r="O312" s="59">
        <f t="shared" si="33"/>
        <v>80040000</v>
      </c>
      <c r="P312" s="58">
        <f t="shared" si="33"/>
        <v>80335000</v>
      </c>
      <c r="Q312" s="3"/>
      <c r="R312" s="4"/>
      <c r="S312" s="6"/>
    </row>
    <row r="313" spans="4:19" ht="15">
      <c r="D313" s="2">
        <v>200</v>
      </c>
      <c r="E313" s="58"/>
      <c r="F313" s="58"/>
      <c r="G313" s="58"/>
      <c r="H313" s="58"/>
      <c r="I313" s="58"/>
      <c r="J313" s="58"/>
      <c r="K313" s="58"/>
      <c r="L313" s="58"/>
      <c r="M313" s="58"/>
      <c r="N313" s="58"/>
      <c r="O313" s="58"/>
      <c r="P313" s="58"/>
      <c r="Q313" s="3"/>
      <c r="R313" s="4"/>
      <c r="S313" s="6"/>
    </row>
    <row r="314" spans="4:19" ht="15">
      <c r="D314" s="2">
        <v>210</v>
      </c>
      <c r="E314" s="58">
        <f>SUM(E281)</f>
        <v>200000</v>
      </c>
      <c r="F314" s="59">
        <f aca="true" t="shared" si="34" ref="F314:P314">SUM(F281)</f>
        <v>200000</v>
      </c>
      <c r="G314" s="59">
        <f t="shared" si="34"/>
        <v>0</v>
      </c>
      <c r="H314" s="59">
        <f t="shared" si="34"/>
        <v>0</v>
      </c>
      <c r="I314" s="59">
        <f t="shared" si="34"/>
        <v>0</v>
      </c>
      <c r="J314" s="58">
        <f t="shared" si="34"/>
        <v>0</v>
      </c>
      <c r="K314" s="59">
        <f t="shared" si="34"/>
        <v>0</v>
      </c>
      <c r="L314" s="59">
        <f t="shared" si="34"/>
        <v>0</v>
      </c>
      <c r="M314" s="59">
        <f t="shared" si="34"/>
        <v>0</v>
      </c>
      <c r="N314" s="59">
        <f t="shared" si="34"/>
        <v>0</v>
      </c>
      <c r="O314" s="59">
        <f t="shared" si="34"/>
        <v>0</v>
      </c>
      <c r="P314" s="58">
        <f t="shared" si="34"/>
        <v>200000</v>
      </c>
      <c r="Q314" s="3"/>
      <c r="R314" s="5"/>
      <c r="S314" s="6"/>
    </row>
    <row r="315" spans="4:19" ht="15">
      <c r="D315" s="2">
        <v>240</v>
      </c>
      <c r="E315" s="58">
        <f>SUM(E74,E267,E268,E269,E270)</f>
        <v>0</v>
      </c>
      <c r="F315" s="59">
        <f aca="true" t="shared" si="35" ref="F315:P315">SUM(F74,F267,F268,F269,F270)</f>
        <v>0</v>
      </c>
      <c r="G315" s="59">
        <f t="shared" si="35"/>
        <v>0</v>
      </c>
      <c r="H315" s="59">
        <f t="shared" si="35"/>
        <v>0</v>
      </c>
      <c r="I315" s="59">
        <f t="shared" si="35"/>
        <v>0</v>
      </c>
      <c r="J315" s="58">
        <f t="shared" si="35"/>
        <v>7920000</v>
      </c>
      <c r="K315" s="59">
        <f t="shared" si="35"/>
        <v>2320000</v>
      </c>
      <c r="L315" s="59">
        <f t="shared" si="35"/>
        <v>0</v>
      </c>
      <c r="M315" s="59">
        <f t="shared" si="35"/>
        <v>0</v>
      </c>
      <c r="N315" s="59">
        <f t="shared" si="35"/>
        <v>5600000</v>
      </c>
      <c r="O315" s="59">
        <f t="shared" si="35"/>
        <v>0</v>
      </c>
      <c r="P315" s="58">
        <f t="shared" si="35"/>
        <v>7920000</v>
      </c>
      <c r="Q315" s="3"/>
      <c r="R315" s="4"/>
      <c r="S315" s="6"/>
    </row>
    <row r="316" spans="4:19" ht="15">
      <c r="D316" s="2">
        <v>250</v>
      </c>
      <c r="E316" s="60">
        <f>SUM(E20,E26,E31,E36,E105,E228,E237,E253,E254,E260,E291,E292)</f>
        <v>31067100</v>
      </c>
      <c r="F316" s="61">
        <f aca="true" t="shared" si="36" ref="F316:P316">SUM(F20,F26,F31,F36,F105,F228,F237,F253,F254,F260,F291,F292)</f>
        <v>22067100</v>
      </c>
      <c r="G316" s="61">
        <f t="shared" si="36"/>
        <v>0</v>
      </c>
      <c r="H316" s="61">
        <f t="shared" si="36"/>
        <v>0</v>
      </c>
      <c r="I316" s="61">
        <f t="shared" si="36"/>
        <v>0</v>
      </c>
      <c r="J316" s="60">
        <f t="shared" si="36"/>
        <v>60000000</v>
      </c>
      <c r="K316" s="61">
        <f t="shared" si="36"/>
        <v>0</v>
      </c>
      <c r="L316" s="61">
        <f t="shared" si="36"/>
        <v>0</v>
      </c>
      <c r="M316" s="61">
        <f t="shared" si="36"/>
        <v>0</v>
      </c>
      <c r="N316" s="61">
        <f t="shared" si="36"/>
        <v>60000000</v>
      </c>
      <c r="O316" s="61">
        <f t="shared" si="36"/>
        <v>60000000</v>
      </c>
      <c r="P316" s="60">
        <f t="shared" si="36"/>
        <v>91067100</v>
      </c>
      <c r="Q316" s="3"/>
      <c r="R316" s="4"/>
      <c r="S316" s="6"/>
    </row>
    <row r="317" spans="5:19" ht="15">
      <c r="E317" s="60">
        <f>SUM(E301:E316)</f>
        <v>1848384856</v>
      </c>
      <c r="F317" s="60">
        <f aca="true" t="shared" si="37" ref="F317:P317">SUM(F301:F316)</f>
        <v>1803834856</v>
      </c>
      <c r="G317" s="60">
        <f t="shared" si="37"/>
        <v>645632292</v>
      </c>
      <c r="H317" s="60">
        <f t="shared" si="37"/>
        <v>132625643</v>
      </c>
      <c r="I317" s="60">
        <f t="shared" si="37"/>
        <v>35550000</v>
      </c>
      <c r="J317" s="60">
        <f t="shared" si="37"/>
        <v>252999418</v>
      </c>
      <c r="K317" s="60">
        <f t="shared" si="37"/>
        <v>42873878</v>
      </c>
      <c r="L317" s="60">
        <f t="shared" si="37"/>
        <v>5602199</v>
      </c>
      <c r="M317" s="60">
        <f t="shared" si="37"/>
        <v>2667375</v>
      </c>
      <c r="N317" s="60">
        <f t="shared" si="37"/>
        <v>210125540</v>
      </c>
      <c r="O317" s="60">
        <f t="shared" si="37"/>
        <v>203339000</v>
      </c>
      <c r="P317" s="60">
        <f t="shared" si="37"/>
        <v>2101384274</v>
      </c>
      <c r="Q317" s="3"/>
      <c r="R317" s="4"/>
      <c r="S317" s="6"/>
    </row>
    <row r="318" spans="4:19" ht="15">
      <c r="D318" s="4"/>
      <c r="E318" s="62"/>
      <c r="F318" s="63"/>
      <c r="G318" s="63"/>
      <c r="H318" s="63"/>
      <c r="I318" s="63"/>
      <c r="J318" s="62"/>
      <c r="K318" s="63"/>
      <c r="L318" s="63"/>
      <c r="M318" s="63"/>
      <c r="N318" s="63"/>
      <c r="O318" s="63"/>
      <c r="P318" s="62"/>
      <c r="Q318" s="3"/>
      <c r="R318" s="4"/>
      <c r="S318" s="5"/>
    </row>
    <row r="319" spans="4:19" ht="15">
      <c r="D319" s="8" t="s">
        <v>585</v>
      </c>
      <c r="E319" s="64">
        <f>E293-E317</f>
        <v>0</v>
      </c>
      <c r="F319" s="64">
        <f aca="true" t="shared" si="38" ref="F319:P319">F293-F317</f>
        <v>0</v>
      </c>
      <c r="G319" s="65">
        <f t="shared" si="38"/>
        <v>0</v>
      </c>
      <c r="H319" s="65">
        <f t="shared" si="38"/>
        <v>0</v>
      </c>
      <c r="I319" s="65">
        <f t="shared" si="38"/>
        <v>0</v>
      </c>
      <c r="J319" s="65">
        <f t="shared" si="38"/>
        <v>0</v>
      </c>
      <c r="K319" s="65">
        <f t="shared" si="38"/>
        <v>0</v>
      </c>
      <c r="L319" s="65">
        <f t="shared" si="38"/>
        <v>0</v>
      </c>
      <c r="M319" s="65">
        <f t="shared" si="38"/>
        <v>0</v>
      </c>
      <c r="N319" s="65">
        <f t="shared" si="38"/>
        <v>0</v>
      </c>
      <c r="O319" s="65">
        <f t="shared" si="38"/>
        <v>0</v>
      </c>
      <c r="P319" s="65">
        <f t="shared" si="38"/>
        <v>0</v>
      </c>
      <c r="Q319" s="3"/>
      <c r="R319" s="4"/>
      <c r="S319" s="5"/>
    </row>
    <row r="320" spans="4:19" ht="15">
      <c r="D320" s="2"/>
      <c r="E320" s="2"/>
      <c r="F320" s="2"/>
      <c r="G320" s="2"/>
      <c r="H320" s="2"/>
      <c r="I320" s="2"/>
      <c r="J320" s="2"/>
      <c r="K320" s="2"/>
      <c r="L320" s="2"/>
      <c r="M320" s="2"/>
      <c r="N320" s="2"/>
      <c r="O320" s="2"/>
      <c r="P320" s="10"/>
      <c r="Q320" s="3"/>
      <c r="R320" s="4"/>
      <c r="S320" s="5"/>
    </row>
    <row r="321" spans="4:19" ht="15">
      <c r="D321" s="2"/>
      <c r="E321" s="2"/>
      <c r="F321" s="2"/>
      <c r="G321" s="2"/>
      <c r="H321" s="2"/>
      <c r="I321" s="2"/>
      <c r="J321" s="2"/>
      <c r="K321" s="2"/>
      <c r="L321" s="2"/>
      <c r="M321" s="2"/>
      <c r="N321" s="2"/>
      <c r="O321" s="10"/>
      <c r="P321" s="10"/>
      <c r="Q321" s="3"/>
      <c r="R321" s="4"/>
      <c r="S321" s="9"/>
    </row>
    <row r="322" spans="4:19" ht="15">
      <c r="D322" s="2"/>
      <c r="E322" s="10"/>
      <c r="F322" s="10"/>
      <c r="G322" s="10"/>
      <c r="H322" s="10"/>
      <c r="I322" s="10"/>
      <c r="J322" s="10"/>
      <c r="K322" s="10"/>
      <c r="L322" s="10"/>
      <c r="M322" s="10"/>
      <c r="N322" s="10"/>
      <c r="O322" s="10"/>
      <c r="P322" s="10"/>
      <c r="Q322" s="3"/>
      <c r="R322" s="4"/>
      <c r="S322" s="9"/>
    </row>
    <row r="323" spans="4:19" ht="15">
      <c r="D323" s="2"/>
      <c r="E323" s="2"/>
      <c r="F323" s="2"/>
      <c r="G323" s="2"/>
      <c r="H323" s="2"/>
      <c r="I323" s="2"/>
      <c r="J323" s="2"/>
      <c r="K323" s="2"/>
      <c r="L323" s="2"/>
      <c r="M323" s="2"/>
      <c r="N323" s="2"/>
      <c r="O323" s="2"/>
      <c r="P323" s="2"/>
      <c r="Q323" s="3"/>
      <c r="R323" s="4"/>
      <c r="S323" s="9"/>
    </row>
    <row r="324" spans="4:19" ht="15">
      <c r="D324" s="2"/>
      <c r="E324" s="2"/>
      <c r="F324" s="2"/>
      <c r="G324" s="2"/>
      <c r="H324" s="2"/>
      <c r="I324" s="2"/>
      <c r="J324" s="2"/>
      <c r="K324" s="2"/>
      <c r="L324" s="2"/>
      <c r="M324" s="2"/>
      <c r="N324" s="2"/>
      <c r="O324" s="2"/>
      <c r="P324" s="2"/>
      <c r="Q324" s="3"/>
      <c r="R324" s="4"/>
      <c r="S324" s="9"/>
    </row>
    <row r="325" spans="4:19" ht="15">
      <c r="D325" s="2"/>
      <c r="E325" s="2"/>
      <c r="F325" s="2"/>
      <c r="G325" s="2"/>
      <c r="H325" s="2"/>
      <c r="I325" s="2"/>
      <c r="J325" s="2"/>
      <c r="K325" s="2"/>
      <c r="L325" s="2"/>
      <c r="M325" s="2"/>
      <c r="N325" s="2"/>
      <c r="O325" s="2"/>
      <c r="P325" s="2"/>
      <c r="Q325" s="3"/>
      <c r="R325" s="4"/>
      <c r="S325" s="9"/>
    </row>
    <row r="326" spans="4:19" ht="15">
      <c r="D326" s="2"/>
      <c r="E326" s="2"/>
      <c r="F326" s="2"/>
      <c r="G326" s="2"/>
      <c r="H326" s="2"/>
      <c r="I326" s="2"/>
      <c r="J326" s="2"/>
      <c r="K326" s="2"/>
      <c r="L326" s="2"/>
      <c r="M326" s="2"/>
      <c r="N326" s="2"/>
      <c r="O326" s="2"/>
      <c r="P326" s="2"/>
      <c r="Q326" s="3"/>
      <c r="R326" s="4"/>
      <c r="S326" s="9"/>
    </row>
    <row r="327" spans="4:19" ht="15">
      <c r="D327" s="2"/>
      <c r="E327" s="2"/>
      <c r="F327" s="2"/>
      <c r="G327" s="2"/>
      <c r="H327" s="2"/>
      <c r="I327" s="2"/>
      <c r="J327" s="2"/>
      <c r="K327" s="2"/>
      <c r="L327" s="2"/>
      <c r="M327" s="2"/>
      <c r="N327" s="2"/>
      <c r="O327" s="2"/>
      <c r="P327" s="2"/>
      <c r="Q327" s="3"/>
      <c r="R327" s="4"/>
      <c r="S327" s="9"/>
    </row>
    <row r="328" spans="4:19" ht="15">
      <c r="D328" s="2"/>
      <c r="E328" s="2"/>
      <c r="F328" s="2"/>
      <c r="G328" s="2"/>
      <c r="H328" s="2"/>
      <c r="I328" s="2"/>
      <c r="J328" s="2"/>
      <c r="K328" s="2"/>
      <c r="L328" s="2"/>
      <c r="M328" s="2"/>
      <c r="N328" s="2"/>
      <c r="O328" s="2"/>
      <c r="P328" s="2"/>
      <c r="Q328" s="3"/>
      <c r="R328" s="4"/>
      <c r="S328" s="9"/>
    </row>
    <row r="329" spans="4:19" ht="15">
      <c r="D329" s="2"/>
      <c r="E329" s="2"/>
      <c r="F329" s="2"/>
      <c r="G329" s="2"/>
      <c r="H329" s="2"/>
      <c r="I329" s="2"/>
      <c r="J329" s="2"/>
      <c r="K329" s="2"/>
      <c r="L329" s="2"/>
      <c r="M329" s="2"/>
      <c r="N329" s="2"/>
      <c r="O329" s="2"/>
      <c r="P329" s="2"/>
      <c r="Q329" s="3"/>
      <c r="R329" s="4"/>
      <c r="S329" s="9"/>
    </row>
    <row r="330" spans="4:19" ht="15">
      <c r="D330" s="2"/>
      <c r="E330" s="2"/>
      <c r="F330" s="2"/>
      <c r="G330" s="2"/>
      <c r="H330" s="2"/>
      <c r="I330" s="2"/>
      <c r="J330" s="2"/>
      <c r="K330" s="2"/>
      <c r="L330" s="2"/>
      <c r="M330" s="2"/>
      <c r="N330" s="2"/>
      <c r="O330" s="2"/>
      <c r="P330" s="2"/>
      <c r="Q330" s="3"/>
      <c r="R330" s="4"/>
      <c r="S330" s="9"/>
    </row>
    <row r="331" spans="4:19" ht="15">
      <c r="D331" s="2"/>
      <c r="E331" s="2"/>
      <c r="F331" s="2"/>
      <c r="G331" s="2"/>
      <c r="H331" s="2"/>
      <c r="I331" s="2"/>
      <c r="J331" s="2"/>
      <c r="K331" s="2"/>
      <c r="L331" s="2"/>
      <c r="M331" s="2"/>
      <c r="N331" s="2"/>
      <c r="O331" s="2"/>
      <c r="P331" s="2"/>
      <c r="Q331" s="3"/>
      <c r="R331" s="4"/>
      <c r="S331" s="9"/>
    </row>
    <row r="332" spans="4:19" ht="15">
      <c r="D332" s="2"/>
      <c r="E332" s="2"/>
      <c r="F332" s="2"/>
      <c r="G332" s="2"/>
      <c r="H332" s="2"/>
      <c r="I332" s="2"/>
      <c r="J332" s="2"/>
      <c r="K332" s="2"/>
      <c r="L332" s="2"/>
      <c r="M332" s="2"/>
      <c r="N332" s="2"/>
      <c r="O332" s="2"/>
      <c r="P332" s="2"/>
      <c r="Q332" s="3"/>
      <c r="R332" s="4"/>
      <c r="S332" s="9"/>
    </row>
    <row r="333" spans="4:19" ht="15">
      <c r="D333" s="2"/>
      <c r="E333" s="2"/>
      <c r="F333" s="2"/>
      <c r="G333" s="2"/>
      <c r="H333" s="2"/>
      <c r="I333" s="2"/>
      <c r="J333" s="2"/>
      <c r="K333" s="2"/>
      <c r="L333" s="2"/>
      <c r="M333" s="2"/>
      <c r="N333" s="2"/>
      <c r="O333" s="2"/>
      <c r="P333" s="2"/>
      <c r="Q333" s="3"/>
      <c r="R333" s="4"/>
      <c r="S333" s="9"/>
    </row>
    <row r="334" spans="4:19" ht="15">
      <c r="D334" s="2"/>
      <c r="E334" s="2"/>
      <c r="F334" s="2"/>
      <c r="G334" s="2"/>
      <c r="H334" s="2"/>
      <c r="I334" s="2"/>
      <c r="J334" s="2"/>
      <c r="K334" s="2"/>
      <c r="L334" s="2"/>
      <c r="M334" s="2"/>
      <c r="N334" s="2"/>
      <c r="O334" s="2"/>
      <c r="P334" s="2"/>
      <c r="Q334" s="3"/>
      <c r="R334" s="4"/>
      <c r="S334" s="4"/>
    </row>
    <row r="335" spans="4:19" ht="15">
      <c r="D335" s="2"/>
      <c r="E335" s="2"/>
      <c r="F335" s="2"/>
      <c r="G335" s="2"/>
      <c r="H335" s="2"/>
      <c r="I335" s="2"/>
      <c r="J335" s="2"/>
      <c r="K335" s="2"/>
      <c r="L335" s="2"/>
      <c r="M335" s="2"/>
      <c r="N335" s="2"/>
      <c r="O335" s="2"/>
      <c r="P335" s="2"/>
      <c r="Q335" s="3"/>
      <c r="R335" s="4"/>
      <c r="S335" s="4"/>
    </row>
    <row r="336" spans="4:19" ht="15">
      <c r="D336" s="2"/>
      <c r="E336" s="2"/>
      <c r="F336" s="2"/>
      <c r="G336" s="2"/>
      <c r="H336" s="2"/>
      <c r="I336" s="2"/>
      <c r="J336" s="2"/>
      <c r="K336" s="2"/>
      <c r="L336" s="2"/>
      <c r="M336" s="2"/>
      <c r="N336" s="2"/>
      <c r="O336" s="2"/>
      <c r="P336" s="2"/>
      <c r="Q336" s="3"/>
      <c r="R336" s="4"/>
      <c r="S336" s="4"/>
    </row>
    <row r="337" spans="4:19" ht="15">
      <c r="D337" s="2"/>
      <c r="E337" s="2"/>
      <c r="F337" s="2"/>
      <c r="G337" s="2"/>
      <c r="H337" s="2"/>
      <c r="I337" s="2"/>
      <c r="J337" s="2"/>
      <c r="K337" s="2"/>
      <c r="L337" s="2"/>
      <c r="M337" s="2"/>
      <c r="N337" s="2"/>
      <c r="O337" s="2"/>
      <c r="P337" s="2"/>
      <c r="Q337" s="3"/>
      <c r="R337" s="4"/>
      <c r="S337" s="4"/>
    </row>
    <row r="338" spans="4:19" ht="15">
      <c r="D338" s="2"/>
      <c r="E338" s="2"/>
      <c r="F338" s="2"/>
      <c r="G338" s="2"/>
      <c r="H338" s="2"/>
      <c r="I338" s="2"/>
      <c r="J338" s="2"/>
      <c r="K338" s="2"/>
      <c r="L338" s="2"/>
      <c r="M338" s="2"/>
      <c r="N338" s="2"/>
      <c r="O338" s="2"/>
      <c r="P338" s="2"/>
      <c r="Q338" s="3"/>
      <c r="R338" s="4"/>
      <c r="S338" s="4"/>
    </row>
    <row r="339" spans="4:19" ht="15">
      <c r="D339" s="2"/>
      <c r="E339" s="2"/>
      <c r="F339" s="2"/>
      <c r="G339" s="2"/>
      <c r="H339" s="2"/>
      <c r="I339" s="2"/>
      <c r="J339" s="2"/>
      <c r="K339" s="2"/>
      <c r="L339" s="2"/>
      <c r="M339" s="2"/>
      <c r="N339" s="2"/>
      <c r="O339" s="2"/>
      <c r="P339" s="2"/>
      <c r="Q339" s="3"/>
      <c r="R339" s="4"/>
      <c r="S339" s="4"/>
    </row>
    <row r="340" spans="4:19" ht="15">
      <c r="D340" s="2"/>
      <c r="E340" s="2"/>
      <c r="F340" s="2"/>
      <c r="G340" s="2"/>
      <c r="H340" s="2"/>
      <c r="I340" s="2"/>
      <c r="J340" s="2"/>
      <c r="K340" s="2"/>
      <c r="L340" s="2"/>
      <c r="M340" s="2"/>
      <c r="N340" s="2"/>
      <c r="O340" s="2"/>
      <c r="P340" s="2"/>
      <c r="Q340" s="3"/>
      <c r="R340" s="4"/>
      <c r="S340" s="4"/>
    </row>
    <row r="341" spans="4:19" ht="15">
      <c r="D341" s="2"/>
      <c r="E341" s="2"/>
      <c r="F341" s="2"/>
      <c r="G341" s="2"/>
      <c r="H341" s="2"/>
      <c r="I341" s="2"/>
      <c r="J341" s="2"/>
      <c r="K341" s="2"/>
      <c r="L341" s="2"/>
      <c r="M341" s="2"/>
      <c r="N341" s="2"/>
      <c r="O341" s="2"/>
      <c r="P341" s="2"/>
      <c r="Q341" s="3"/>
      <c r="R341" s="4"/>
      <c r="S341" s="4"/>
    </row>
    <row r="342" spans="4:19" ht="15">
      <c r="D342" s="2"/>
      <c r="E342" s="2"/>
      <c r="F342" s="2"/>
      <c r="G342" s="2"/>
      <c r="H342" s="2"/>
      <c r="I342" s="2"/>
      <c r="J342" s="2"/>
      <c r="K342" s="2"/>
      <c r="L342" s="2"/>
      <c r="M342" s="2"/>
      <c r="N342" s="2"/>
      <c r="O342" s="2"/>
      <c r="P342" s="2"/>
      <c r="Q342" s="3"/>
      <c r="R342" s="4"/>
      <c r="S342" s="4"/>
    </row>
    <row r="343" spans="4:19" ht="15">
      <c r="D343" s="2"/>
      <c r="E343" s="2"/>
      <c r="F343" s="2"/>
      <c r="G343" s="2"/>
      <c r="H343" s="2"/>
      <c r="I343" s="2"/>
      <c r="J343" s="2"/>
      <c r="K343" s="2"/>
      <c r="L343" s="2"/>
      <c r="M343" s="2"/>
      <c r="N343" s="2"/>
      <c r="O343" s="2"/>
      <c r="P343" s="2"/>
      <c r="Q343" s="3"/>
      <c r="R343" s="4"/>
      <c r="S343" s="4"/>
    </row>
    <row r="344" spans="4:19" ht="15">
      <c r="D344" s="2"/>
      <c r="E344" s="2"/>
      <c r="F344" s="2"/>
      <c r="G344" s="2"/>
      <c r="H344" s="2"/>
      <c r="I344" s="2"/>
      <c r="J344" s="2"/>
      <c r="K344" s="2"/>
      <c r="L344" s="2"/>
      <c r="M344" s="2"/>
      <c r="N344" s="2"/>
      <c r="O344" s="2"/>
      <c r="P344" s="2"/>
      <c r="Q344" s="3"/>
      <c r="R344" s="4"/>
      <c r="S344" s="4"/>
    </row>
    <row r="345" spans="4:19" ht="15">
      <c r="D345" s="2"/>
      <c r="E345" s="2"/>
      <c r="F345" s="2"/>
      <c r="G345" s="2"/>
      <c r="H345" s="2"/>
      <c r="I345" s="2"/>
      <c r="J345" s="2"/>
      <c r="K345" s="2"/>
      <c r="L345" s="2"/>
      <c r="M345" s="2"/>
      <c r="N345" s="2"/>
      <c r="O345" s="2"/>
      <c r="P345" s="2"/>
      <c r="Q345" s="3"/>
      <c r="R345" s="4"/>
      <c r="S345" s="4"/>
    </row>
    <row r="346" spans="4:19" ht="15">
      <c r="D346" s="2"/>
      <c r="E346" s="2"/>
      <c r="F346" s="2"/>
      <c r="G346" s="2"/>
      <c r="H346" s="2"/>
      <c r="I346" s="2"/>
      <c r="J346" s="2"/>
      <c r="K346" s="2"/>
      <c r="L346" s="2"/>
      <c r="M346" s="2"/>
      <c r="N346" s="2"/>
      <c r="O346" s="2"/>
      <c r="P346" s="2"/>
      <c r="Q346" s="3"/>
      <c r="R346" s="4"/>
      <c r="S346" s="4"/>
    </row>
    <row r="347" spans="4:19" ht="15">
      <c r="D347" s="2"/>
      <c r="E347" s="2"/>
      <c r="F347" s="2"/>
      <c r="G347" s="2"/>
      <c r="H347" s="2"/>
      <c r="I347" s="2"/>
      <c r="J347" s="2"/>
      <c r="K347" s="2"/>
      <c r="L347" s="2"/>
      <c r="M347" s="2"/>
      <c r="N347" s="2"/>
      <c r="O347" s="2"/>
      <c r="P347" s="2"/>
      <c r="Q347" s="3"/>
      <c r="R347" s="4"/>
      <c r="S347" s="4"/>
    </row>
    <row r="348" spans="4:19" ht="15">
      <c r="D348" s="2"/>
      <c r="E348" s="2"/>
      <c r="F348" s="2"/>
      <c r="G348" s="2"/>
      <c r="H348" s="2"/>
      <c r="I348" s="2"/>
      <c r="J348" s="2"/>
      <c r="K348" s="2"/>
      <c r="L348" s="2"/>
      <c r="M348" s="2"/>
      <c r="N348" s="2"/>
      <c r="O348" s="2"/>
      <c r="P348" s="2"/>
      <c r="Q348" s="3"/>
      <c r="R348" s="4"/>
      <c r="S348" s="4"/>
    </row>
    <row r="349" spans="4:19" ht="15">
      <c r="D349" s="2"/>
      <c r="E349" s="2"/>
      <c r="F349" s="2"/>
      <c r="G349" s="2"/>
      <c r="H349" s="2"/>
      <c r="I349" s="2"/>
      <c r="J349" s="2"/>
      <c r="K349" s="2"/>
      <c r="L349" s="2"/>
      <c r="M349" s="2"/>
      <c r="N349" s="2"/>
      <c r="O349" s="2"/>
      <c r="P349" s="2"/>
      <c r="Q349" s="3"/>
      <c r="R349" s="4"/>
      <c r="S349" s="4"/>
    </row>
    <row r="350" spans="4:19" ht="15">
      <c r="D350" s="2"/>
      <c r="E350" s="2"/>
      <c r="F350" s="2"/>
      <c r="G350" s="2"/>
      <c r="H350" s="2"/>
      <c r="I350" s="2"/>
      <c r="J350" s="2"/>
      <c r="K350" s="2"/>
      <c r="L350" s="2"/>
      <c r="M350" s="2"/>
      <c r="N350" s="2"/>
      <c r="O350" s="2"/>
      <c r="P350" s="2"/>
      <c r="Q350" s="3"/>
      <c r="R350" s="4"/>
      <c r="S350" s="4"/>
    </row>
    <row r="351" spans="4:19" ht="15">
      <c r="D351" s="2"/>
      <c r="E351" s="2"/>
      <c r="F351" s="2"/>
      <c r="G351" s="2"/>
      <c r="H351" s="2"/>
      <c r="I351" s="2"/>
      <c r="J351" s="2"/>
      <c r="K351" s="2"/>
      <c r="L351" s="2"/>
      <c r="M351" s="2"/>
      <c r="N351" s="2"/>
      <c r="O351" s="2"/>
      <c r="P351" s="2"/>
      <c r="Q351" s="3"/>
      <c r="R351" s="4"/>
      <c r="S351" s="4"/>
    </row>
    <row r="352" spans="5:17" ht="15">
      <c r="E352" s="49"/>
      <c r="F352" s="24"/>
      <c r="G352" s="24"/>
      <c r="H352" s="24"/>
      <c r="I352" s="24"/>
      <c r="J352" s="49"/>
      <c r="K352" s="24"/>
      <c r="L352" s="24"/>
      <c r="M352" s="24"/>
      <c r="N352" s="24"/>
      <c r="O352" s="24"/>
      <c r="P352" s="24"/>
      <c r="Q352" s="24"/>
    </row>
    <row r="353" spans="5:17" ht="15">
      <c r="E353" s="49"/>
      <c r="F353" s="24"/>
      <c r="G353" s="24"/>
      <c r="H353" s="24"/>
      <c r="I353" s="24"/>
      <c r="J353" s="49"/>
      <c r="K353" s="24"/>
      <c r="L353" s="24"/>
      <c r="M353" s="24"/>
      <c r="N353" s="24"/>
      <c r="O353" s="24"/>
      <c r="P353" s="24"/>
      <c r="Q353" s="24"/>
    </row>
    <row r="354" spans="5:17" ht="15">
      <c r="E354" s="49"/>
      <c r="F354" s="24"/>
      <c r="G354" s="24"/>
      <c r="H354" s="24"/>
      <c r="I354" s="24"/>
      <c r="J354" s="49"/>
      <c r="K354" s="24"/>
      <c r="L354" s="24"/>
      <c r="M354" s="24"/>
      <c r="N354" s="24"/>
      <c r="O354" s="24"/>
      <c r="P354" s="24"/>
      <c r="Q354" s="24"/>
    </row>
    <row r="355" spans="5:17" ht="15">
      <c r="E355" s="49"/>
      <c r="F355" s="24"/>
      <c r="G355" s="24"/>
      <c r="H355" s="24"/>
      <c r="I355" s="24"/>
      <c r="J355" s="49"/>
      <c r="K355" s="24"/>
      <c r="L355" s="24"/>
      <c r="M355" s="24"/>
      <c r="N355" s="24"/>
      <c r="O355" s="24"/>
      <c r="P355" s="24"/>
      <c r="Q355" s="24"/>
    </row>
    <row r="356" spans="5:17" ht="15">
      <c r="E356" s="49"/>
      <c r="F356" s="24"/>
      <c r="G356" s="24"/>
      <c r="H356" s="24"/>
      <c r="I356" s="24"/>
      <c r="J356" s="49"/>
      <c r="K356" s="24"/>
      <c r="L356" s="24"/>
      <c r="M356" s="24"/>
      <c r="N356" s="24"/>
      <c r="O356" s="24"/>
      <c r="P356" s="24"/>
      <c r="Q356" s="24"/>
    </row>
    <row r="357" spans="5:17" ht="15">
      <c r="E357" s="49"/>
      <c r="F357" s="24"/>
      <c r="G357" s="24"/>
      <c r="H357" s="24"/>
      <c r="I357" s="24"/>
      <c r="J357" s="49"/>
      <c r="K357" s="24"/>
      <c r="L357" s="24"/>
      <c r="M357" s="24"/>
      <c r="N357" s="24"/>
      <c r="O357" s="24"/>
      <c r="P357" s="24"/>
      <c r="Q357" s="24"/>
    </row>
  </sheetData>
  <sheetProtection/>
  <mergeCells count="22">
    <mergeCell ref="D9:D12"/>
    <mergeCell ref="E9:I9"/>
    <mergeCell ref="N10:N12"/>
    <mergeCell ref="G11:G12"/>
    <mergeCell ref="A6:P6"/>
    <mergeCell ref="A7:P7"/>
    <mergeCell ref="A9:A12"/>
    <mergeCell ref="B9:B12"/>
    <mergeCell ref="C9:C12"/>
    <mergeCell ref="O11:O12"/>
    <mergeCell ref="P9:P12"/>
    <mergeCell ref="F10:F12"/>
    <mergeCell ref="L10:M10"/>
    <mergeCell ref="L11:L12"/>
    <mergeCell ref="E10:E12"/>
    <mergeCell ref="J9:O9"/>
    <mergeCell ref="J10:J12"/>
    <mergeCell ref="K10:K12"/>
    <mergeCell ref="H11:H12"/>
    <mergeCell ref="I10:I12"/>
    <mergeCell ref="G10:H10"/>
    <mergeCell ref="M11:M12"/>
  </mergeCells>
  <printOptions/>
  <pageMargins left="1.1811023622047245" right="0.1968503937007874" top="0.3937007874015748" bottom="0.3937007874015748" header="0" footer="0"/>
  <pageSetup fitToHeight="10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2016-12-01T06:27:53Z</cp:lastPrinted>
  <dcterms:created xsi:type="dcterms:W3CDTF">2016-11-29T09:37:01Z</dcterms:created>
  <dcterms:modified xsi:type="dcterms:W3CDTF">2016-12-01T06:30:58Z</dcterms:modified>
  <cp:category/>
  <cp:version/>
  <cp:contentType/>
  <cp:contentStatus/>
</cp:coreProperties>
</file>