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610" windowHeight="11640" activeTab="0"/>
  </bookViews>
  <sheets>
    <sheet name="Лист1" sheetId="1" r:id="rId1"/>
  </sheets>
  <definedNames>
    <definedName name="_xlnm.Print_Area" localSheetId="0">'Лист1'!$A$1:$P$373</definedName>
  </definedNames>
  <calcPr fullCalcOnLoad="1"/>
</workbook>
</file>

<file path=xl/sharedStrings.xml><?xml version="1.0" encoding="utf-8"?>
<sst xmlns="http://schemas.openxmlformats.org/spreadsheetml/2006/main" count="1144" uniqueCount="563">
  <si>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</si>
  <si>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</si>
  <si>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</si>
  <si>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</si>
  <si>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</si>
  <si>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</si>
  <si>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</si>
  <si>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</si>
  <si>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</si>
  <si>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</si>
  <si>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</si>
  <si>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</si>
  <si>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</si>
  <si>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</si>
  <si>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</si>
  <si>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</si>
  <si>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</si>
  <si>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</si>
  <si>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</si>
  <si>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</si>
  <si>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</si>
  <si>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</si>
  <si>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</si>
  <si>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</si>
  <si>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</si>
  <si>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</si>
  <si>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</si>
  <si>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</si>
  <si>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0118410</t>
  </si>
  <si>
    <t>0830</t>
  </si>
  <si>
    <t>8410</t>
  </si>
  <si>
    <t>Фінансова підтримка засобів масової інформації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</si>
  <si>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</si>
  <si>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</si>
  <si>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</si>
  <si>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</si>
  <si>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</si>
  <si>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</si>
  <si>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</si>
  <si>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0600000</t>
  </si>
  <si>
    <t>Орган з питань освіти і науки</t>
  </si>
  <si>
    <t>0610000</t>
  </si>
  <si>
    <t>Департамент з гуманітарних питань  міської ради</t>
  </si>
  <si>
    <t>0610160</t>
  </si>
  <si>
    <t>0610180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</si>
  <si>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</si>
  <si>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</si>
  <si>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</si>
  <si>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</si>
  <si>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</si>
  <si>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</si>
  <si>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</si>
  <si>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</si>
  <si>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</si>
  <si>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</si>
  <si>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</si>
  <si>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</si>
  <si>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</si>
  <si>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</si>
  <si>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</si>
  <si>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</si>
  <si>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</si>
  <si>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</si>
  <si>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</si>
  <si>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</si>
  <si>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</si>
  <si>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</si>
  <si>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</si>
  <si>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</si>
  <si>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</si>
  <si>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</si>
  <si>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0613130</t>
  </si>
  <si>
    <t>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</si>
  <si>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</si>
  <si>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</si>
  <si>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</si>
  <si>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</si>
  <si>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</si>
  <si>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</si>
  <si>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</si>
  <si>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</si>
  <si>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</si>
  <si>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сім`ях, в сім`ях патронатного вихователя, надання допомоги дітям сиротам та дітям, позбавленим бать</t>
  </si>
  <si>
    <t>0613230</t>
  </si>
  <si>
    <t>3230</t>
  </si>
  <si>
    <t>Інші заклади та заходи</t>
  </si>
  <si>
    <t>0614010</t>
  </si>
  <si>
    <t>0821</t>
  </si>
  <si>
    <t>4010</t>
  </si>
  <si>
    <t>Фінансова підтримка театрів</t>
  </si>
  <si>
    <t>0614020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</si>
  <si>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</si>
  <si>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</si>
  <si>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</si>
  <si>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</si>
  <si>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</si>
  <si>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</si>
  <si>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</si>
  <si>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</si>
  <si>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</si>
  <si>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</si>
  <si>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0615010</t>
  </si>
  <si>
    <t>5010</t>
  </si>
  <si>
    <t>Проведення спортивної роботи в регіоні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</si>
  <si>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</si>
  <si>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</si>
  <si>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</si>
  <si>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</si>
  <si>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</si>
  <si>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</si>
  <si>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</si>
  <si>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0615020</t>
  </si>
  <si>
    <t>5020</t>
  </si>
  <si>
    <t>Здійснення фізкультурно-спортивної та реабілітаційної роботи серед інвалідів</t>
  </si>
  <si>
    <t>0615021</t>
  </si>
  <si>
    <t>5021</t>
  </si>
  <si>
    <t>Утримання центрів з інвалідного спорту і реабілітаційних шкіл</t>
  </si>
  <si>
    <t>0615022</t>
  </si>
  <si>
    <t>5022</t>
  </si>
  <si>
    <t>Проведення навчально-тренувальних зборів і змагань та заходів з інвалідного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</si>
  <si>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</si>
  <si>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</si>
  <si>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</si>
  <si>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</si>
  <si>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</si>
  <si>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</si>
  <si>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</si>
  <si>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</si>
  <si>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</si>
  <si>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0615040</t>
  </si>
  <si>
    <t>5040</t>
  </si>
  <si>
    <t>Підтримка і розвиток спортивної інфраструктури</t>
  </si>
  <si>
    <t>0615041</t>
  </si>
  <si>
    <t>5041</t>
  </si>
  <si>
    <t>Утримання та фінансова підтримка спортивних споруд</t>
  </si>
  <si>
    <t>0615050</t>
  </si>
  <si>
    <t>5050</t>
  </si>
  <si>
    <t>Підтримка фізкультурно-спортивного руху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</si>
  <si>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</si>
  <si>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</si>
  <si>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</si>
  <si>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0615060</t>
  </si>
  <si>
    <t>5060</t>
  </si>
  <si>
    <t>Інші заходи з розвитку фізичної культури та спорту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</si>
  <si>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</si>
  <si>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</si>
  <si>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</si>
  <si>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</si>
  <si>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</si>
  <si>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</si>
  <si>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0617320</t>
  </si>
  <si>
    <t>0443</t>
  </si>
  <si>
    <t>7320</t>
  </si>
  <si>
    <t>Будівництво об`єктів соціально-культурного призначення</t>
  </si>
  <si>
    <t>0617321</t>
  </si>
  <si>
    <t>7321</t>
  </si>
  <si>
    <t>Будівництво освітніх установ та закладів</t>
  </si>
  <si>
    <t>0617640</t>
  </si>
  <si>
    <t>0470</t>
  </si>
  <si>
    <t>7640</t>
  </si>
  <si>
    <t>Заходи з енергозбереження</t>
  </si>
  <si>
    <t>0617670</t>
  </si>
  <si>
    <t>0490</t>
  </si>
  <si>
    <t>7670</t>
  </si>
  <si>
    <t>Внески до статутного капіталу суб`єктів господарювання</t>
  </si>
  <si>
    <t>0700000</t>
  </si>
  <si>
    <t>Орган з питань охорони здоров`я</t>
  </si>
  <si>
    <t>0710000</t>
  </si>
  <si>
    <t>0710160</t>
  </si>
  <si>
    <t>0710180</t>
  </si>
  <si>
    <t>0712010</t>
  </si>
  <si>
    <t>0731</t>
  </si>
  <si>
    <t>2010</t>
  </si>
  <si>
    <t>Багатопрофільна стаціонарна медична допомога населенню</t>
  </si>
  <si>
    <t>0712020</t>
  </si>
  <si>
    <t>0732</t>
  </si>
  <si>
    <t>2020</t>
  </si>
  <si>
    <t>Спеціалізована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</si>
  <si>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</si>
  <si>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</si>
  <si>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</si>
  <si>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</t>
  </si>
  <si>
    <t>0712100</t>
  </si>
  <si>
    <t>0722</t>
  </si>
  <si>
    <t>2100</t>
  </si>
  <si>
    <t>Стоматологічна допомога населенню</t>
  </si>
  <si>
    <t>0712110</t>
  </si>
  <si>
    <t>2110</t>
  </si>
  <si>
    <t>Первинна медико-санітарна допомога населенню</t>
  </si>
  <si>
    <t>0712111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</si>
  <si>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</si>
  <si>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</si>
  <si>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</si>
  <si>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0712150</t>
  </si>
  <si>
    <t>0763</t>
  </si>
  <si>
    <t>2150</t>
  </si>
  <si>
    <t>Інші програми, заклади та заходи у сфері охорони здоров`я</t>
  </si>
  <si>
    <t>0717320</t>
  </si>
  <si>
    <t>0717322</t>
  </si>
  <si>
    <t>7322</t>
  </si>
  <si>
    <t>Будівництво медичних установ та закладів</t>
  </si>
  <si>
    <t>0800000</t>
  </si>
  <si>
    <t>Орган з питань праці та соціального захисту населення</t>
  </si>
  <si>
    <t>0810000</t>
  </si>
  <si>
    <t>0810160</t>
  </si>
  <si>
    <t>0810180</t>
  </si>
  <si>
    <t>0811060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</si>
  <si>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</si>
  <si>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</si>
  <si>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</si>
  <si>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</si>
  <si>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</si>
  <si>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</si>
  <si>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</si>
  <si>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</si>
  <si>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</si>
  <si>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</si>
  <si>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</si>
  <si>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</si>
  <si>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</si>
  <si>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</si>
  <si>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</si>
  <si>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</si>
  <si>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</si>
  <si>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</si>
  <si>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</si>
  <si>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</si>
  <si>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</si>
  <si>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</si>
  <si>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</si>
  <si>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</si>
  <si>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</si>
  <si>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</si>
  <si>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</si>
  <si>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</si>
  <si>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</si>
  <si>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</si>
  <si>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</si>
  <si>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</si>
  <si>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</si>
  <si>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</si>
  <si>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</si>
  <si>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</si>
  <si>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</si>
  <si>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</si>
  <si>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</si>
  <si>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</si>
  <si>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</si>
  <si>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</si>
  <si>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</si>
  <si>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</si>
  <si>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</si>
  <si>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</si>
  <si>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</si>
  <si>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</si>
  <si>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</si>
  <si>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</si>
  <si>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</si>
  <si>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</si>
  <si>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</si>
  <si>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</si>
  <si>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</si>
  <si>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</si>
  <si>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</si>
  <si>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</si>
  <si>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0813048</t>
  </si>
  <si>
    <t>3048</t>
  </si>
  <si>
    <t>Надання державної соціальної допомоги малозабезпеченим сім`ям</t>
  </si>
  <si>
    <t>0813049</t>
  </si>
  <si>
    <t>3049</t>
  </si>
  <si>
    <t>Надання державної соціальної допомоги інвалідам з дитинства та дітям-інвалідам</t>
  </si>
  <si>
    <t>0813080</t>
  </si>
  <si>
    <t>3080</t>
  </si>
  <si>
    <t>Надання допомоги по догляду за інвалідами I чи II групи внаслідок психічного розладу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</si>
  <si>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</si>
  <si>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</si>
  <si>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</si>
  <si>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</si>
  <si>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</si>
  <si>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</si>
  <si>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</si>
  <si>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</si>
  <si>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</si>
  <si>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</si>
  <si>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</si>
  <si>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</si>
  <si>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</si>
  <si>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</si>
  <si>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</si>
  <si>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</si>
  <si>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</si>
  <si>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</si>
  <si>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</si>
  <si>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</si>
  <si>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</si>
  <si>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>0813170</t>
  </si>
  <si>
    <t>3170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</si>
  <si>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</si>
  <si>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0813180</t>
  </si>
  <si>
    <t>3180</t>
  </si>
  <si>
    <t>Соціальний захист ветеранів війни та праці</t>
  </si>
  <si>
    <t>0813182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</si>
  <si>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</si>
  <si>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</si>
  <si>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0813230</t>
  </si>
  <si>
    <t>0900000</t>
  </si>
  <si>
    <t>Орган у справах дітей</t>
  </si>
  <si>
    <t>0910000</t>
  </si>
  <si>
    <t>0910160</t>
  </si>
  <si>
    <t>0910180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</si>
  <si>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</si>
  <si>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</si>
  <si>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</si>
  <si>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</si>
  <si>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</si>
  <si>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</si>
  <si>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0913112</t>
  </si>
  <si>
    <t>3112</t>
  </si>
  <si>
    <t>Заходи державної політики з питань дітей та їх соціального захисту</t>
  </si>
  <si>
    <t>0913230</t>
  </si>
  <si>
    <t>1500000</t>
  </si>
  <si>
    <t>Орган з питань будівництва</t>
  </si>
  <si>
    <t>1510000</t>
  </si>
  <si>
    <t>Департамент житлово-комунального господарства та будівництва міської ради</t>
  </si>
  <si>
    <t>1510160</t>
  </si>
  <si>
    <t>1510180</t>
  </si>
  <si>
    <t>1513200</t>
  </si>
  <si>
    <t>1050</t>
  </si>
  <si>
    <t>3200</t>
  </si>
  <si>
    <t>Організація та проведення громадських робіт</t>
  </si>
  <si>
    <t>1516010</t>
  </si>
  <si>
    <t>6010</t>
  </si>
  <si>
    <t>Утримання та ефективна експлуатація об`єктів житлово-комунального господарства</t>
  </si>
  <si>
    <t>1516011</t>
  </si>
  <si>
    <t>0620</t>
  </si>
  <si>
    <t>6011</t>
  </si>
  <si>
    <t>Експлуатація та технічне обслуговування житлового фонду</t>
  </si>
  <si>
    <t>1516020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</si>
  <si>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</si>
  <si>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</si>
  <si>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1516030</t>
  </si>
  <si>
    <t>6030</t>
  </si>
  <si>
    <t>Організація благоустрою населених пунктів</t>
  </si>
  <si>
    <t>1516080</t>
  </si>
  <si>
    <t>6080</t>
  </si>
  <si>
    <t>Реалізація державних та місцевих житлових програм</t>
  </si>
  <si>
    <t>1516086</t>
  </si>
  <si>
    <t>0610</t>
  </si>
  <si>
    <t>6086</t>
  </si>
  <si>
    <t>Інша діяльність щодо забезпечення житлом громадян</t>
  </si>
  <si>
    <t>1516090</t>
  </si>
  <si>
    <t>0640</t>
  </si>
  <si>
    <t>6090</t>
  </si>
  <si>
    <t>Інша діяльність у сфері житлово-комунального господарства</t>
  </si>
  <si>
    <t>1517310</t>
  </si>
  <si>
    <t>7310</t>
  </si>
  <si>
    <t>Будівництво об`єктів житлово-комунального господарства</t>
  </si>
  <si>
    <t>1517320</t>
  </si>
  <si>
    <t>1517322</t>
  </si>
  <si>
    <t>1517323</t>
  </si>
  <si>
    <t>7323</t>
  </si>
  <si>
    <t>Будівництво установ та закладів соціальної сфери</t>
  </si>
  <si>
    <t>1517325</t>
  </si>
  <si>
    <t>7325</t>
  </si>
  <si>
    <t>Будівництво споруд, установ та закладів фізичної культури і спорту</t>
  </si>
  <si>
    <t>1517440</t>
  </si>
  <si>
    <t>0456</t>
  </si>
  <si>
    <t>7440</t>
  </si>
  <si>
    <t>Утримання та розвиток транспортної інфраструктури</t>
  </si>
  <si>
    <t>1517670</t>
  </si>
  <si>
    <t>1519770</t>
  </si>
  <si>
    <t>9770</t>
  </si>
  <si>
    <t>Інші субвенції з місцевого бюджету</t>
  </si>
  <si>
    <t>1600000</t>
  </si>
  <si>
    <t>Орган з питань містобудування та архітектури</t>
  </si>
  <si>
    <t>1610000</t>
  </si>
  <si>
    <t>1610160</t>
  </si>
  <si>
    <t>1610180</t>
  </si>
  <si>
    <t>1619770</t>
  </si>
  <si>
    <t>1700000</t>
  </si>
  <si>
    <t>Орган з питань державного архітектурно-будівельного контролю</t>
  </si>
  <si>
    <t>1710000</t>
  </si>
  <si>
    <t>1710160</t>
  </si>
  <si>
    <t>1710180</t>
  </si>
  <si>
    <t>1900000</t>
  </si>
  <si>
    <t>Орган з питань інфраструктури</t>
  </si>
  <si>
    <t>1910000</t>
  </si>
  <si>
    <t>1910160</t>
  </si>
  <si>
    <t>1910180</t>
  </si>
  <si>
    <t>1917410</t>
  </si>
  <si>
    <t>7410</t>
  </si>
  <si>
    <t>Забезпечення надання послуг з перевезення пасажирів автомобільним транспортом</t>
  </si>
  <si>
    <t>1917413</t>
  </si>
  <si>
    <t>0451</t>
  </si>
  <si>
    <t>7413</t>
  </si>
  <si>
    <t>Інші заходи у сфері автотранспорту</t>
  </si>
  <si>
    <t>1917420</t>
  </si>
  <si>
    <t>7420</t>
  </si>
  <si>
    <t>Забезпечення надання послуг з перевезення пасажирів електротранспортом</t>
  </si>
  <si>
    <t>1917426</t>
  </si>
  <si>
    <t>0453</t>
  </si>
  <si>
    <t>7426</t>
  </si>
  <si>
    <t>Інші заходи у сфері електротранспорту</t>
  </si>
  <si>
    <t>1917670</t>
  </si>
  <si>
    <t>2700000</t>
  </si>
  <si>
    <t>Орган з питань економічного розвитку, торгівлі та інвестицій</t>
  </si>
  <si>
    <t>2710000</t>
  </si>
  <si>
    <t>2710160</t>
  </si>
  <si>
    <t>2710180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</si>
  <si>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</si>
  <si>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</si>
  <si>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</si>
  <si>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</si>
  <si>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</si>
  <si>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</si>
  <si>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2717640</t>
  </si>
  <si>
    <t>2717690</t>
  </si>
  <si>
    <t>7690</t>
  </si>
  <si>
    <t>Інша економічна діяльність</t>
  </si>
  <si>
    <t>2717693</t>
  </si>
  <si>
    <t>7693</t>
  </si>
  <si>
    <t>Інші заходи, пов`язані з економічною діяльністю</t>
  </si>
  <si>
    <t>2800000</t>
  </si>
  <si>
    <t>2810000</t>
  </si>
  <si>
    <t>2810160</t>
  </si>
  <si>
    <t>2810180</t>
  </si>
  <si>
    <t>2817670</t>
  </si>
  <si>
    <t>2818340</t>
  </si>
  <si>
    <t>0540</t>
  </si>
  <si>
    <t>8340</t>
  </si>
  <si>
    <t>Природоохоронні заходи за рахунок цільових фондів</t>
  </si>
  <si>
    <t>2900000</t>
  </si>
  <si>
    <t>Орган захисту населення і територій від надзвичайних ситуацій техногенного та природного характеру</t>
  </si>
  <si>
    <t>2910000</t>
  </si>
  <si>
    <t>2910160</t>
  </si>
  <si>
    <t>2910180</t>
  </si>
  <si>
    <t>2918110</t>
  </si>
  <si>
    <t>0320</t>
  </si>
  <si>
    <t>8110</t>
  </si>
  <si>
    <t>Заходи запобігання та ліквідації надзвичайних ситуацій та наслідків стихійного лиха</t>
  </si>
  <si>
    <t>3100000</t>
  </si>
  <si>
    <t>Орган з питань управління комунальним майном</t>
  </si>
  <si>
    <t>3110000</t>
  </si>
  <si>
    <t>3110160</t>
  </si>
  <si>
    <t>3110180</t>
  </si>
  <si>
    <t>3116080</t>
  </si>
  <si>
    <t>3116082</t>
  </si>
  <si>
    <t>6082</t>
  </si>
  <si>
    <t>Придбання житла для окремих категорій населення відповідно до законодавства</t>
  </si>
  <si>
    <t>3116086</t>
  </si>
  <si>
    <t>3117130</t>
  </si>
  <si>
    <t>0421</t>
  </si>
  <si>
    <t>7130</t>
  </si>
  <si>
    <t>Здійснення заходів із землеустрою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</si>
  <si>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</si>
  <si>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</si>
  <si>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</si>
  <si>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3117690</t>
  </si>
  <si>
    <t>3117693</t>
  </si>
  <si>
    <t>3200000</t>
  </si>
  <si>
    <t>Орган з питань реклами та масових заходів</t>
  </si>
  <si>
    <t>3210000</t>
  </si>
  <si>
    <t>3210160</t>
  </si>
  <si>
    <t>3210180</t>
  </si>
  <si>
    <t>3216030</t>
  </si>
  <si>
    <t>3400000</t>
  </si>
  <si>
    <t>Орган з питань надання адміністративних послуг</t>
  </si>
  <si>
    <t>3410000</t>
  </si>
  <si>
    <t>3410160</t>
  </si>
  <si>
    <t>3410180</t>
  </si>
  <si>
    <t>3417610</t>
  </si>
  <si>
    <t>0411</t>
  </si>
  <si>
    <t>7610</t>
  </si>
  <si>
    <t>Сприяння розвитку малого та середнього підприємництва</t>
  </si>
  <si>
    <t>3417670</t>
  </si>
  <si>
    <t>3700000</t>
  </si>
  <si>
    <t>Орган з питань фінансів</t>
  </si>
  <si>
    <t>3710000</t>
  </si>
  <si>
    <t>3710160</t>
  </si>
  <si>
    <t>3710180</t>
  </si>
  <si>
    <t>3717690</t>
  </si>
  <si>
    <t>3717693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</si>
  <si>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</si>
  <si>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</si>
  <si>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</si>
  <si>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</si>
  <si>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</si>
  <si>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</si>
  <si>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</si>
  <si>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4100000</t>
  </si>
  <si>
    <t>Районні державні адміністрації у містах з районним поділом за відсутності районних у містах рад</t>
  </si>
  <si>
    <t>4110000</t>
  </si>
  <si>
    <t>4110160</t>
  </si>
  <si>
    <t>4110180</t>
  </si>
  <si>
    <t>4113200</t>
  </si>
  <si>
    <t>4116030</t>
  </si>
  <si>
    <t>4200000</t>
  </si>
  <si>
    <t>4210000</t>
  </si>
  <si>
    <t>4210160</t>
  </si>
  <si>
    <t>4210180</t>
  </si>
  <si>
    <t>4213200</t>
  </si>
  <si>
    <t>4216030</t>
  </si>
  <si>
    <t>4300000</t>
  </si>
  <si>
    <t>4310000</t>
  </si>
  <si>
    <t>4310160</t>
  </si>
  <si>
    <t>4310180</t>
  </si>
  <si>
    <t>4313200</t>
  </si>
  <si>
    <t>4316030</t>
  </si>
  <si>
    <t xml:space="preserve"> </t>
  </si>
  <si>
    <t>Управління  соціальної політики міської ради</t>
  </si>
  <si>
    <t>Управління  соціального захисту населення адміністрації Південного району міської ради</t>
  </si>
  <si>
    <t>в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</si>
  <si>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в т.ч.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</si>
  <si>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в т.ч. за рахунок субвенції 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</si>
  <si>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в т.ч. за рахунок субвенції 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</si>
  <si>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Управління  соціального захисту населення адміністрації Дніпровського району міської ради</t>
  </si>
  <si>
    <t>Управління  соціального захисту населення адміністрації Заводського району міської ради</t>
  </si>
  <si>
    <t>Служба у справах дітей міської ради</t>
  </si>
  <si>
    <t>Служба у справах дітей адміністрації Південного району міської ради</t>
  </si>
  <si>
    <t>Служба у справах дітей адміністрації Дніпровського району міської ради</t>
  </si>
  <si>
    <t>Служба у справах дітей адміністрації Заводського району міської ради</t>
  </si>
  <si>
    <t>0717380</t>
  </si>
  <si>
    <t>Реалізація інших заходів щодо соціально-економічного розвитку територій</t>
  </si>
  <si>
    <t>1917450</t>
  </si>
  <si>
    <t>Інша діяльність у сфері транспорту</t>
  </si>
  <si>
    <t>Кам'янська міська рада</t>
  </si>
  <si>
    <t>Архівне управління міської ради</t>
  </si>
  <si>
    <t>Управління охорони здоров'я  міської ради</t>
  </si>
  <si>
    <t>Департамент економічного розвитку міської ради</t>
  </si>
  <si>
    <t>Департамент комунальної власності, земельних відносин та реєстрації речових прав на нерухоме майно міської ради</t>
  </si>
  <si>
    <t xml:space="preserve">Орган з питань екології, охорони навколишнього середовища та природних ресурсів </t>
  </si>
  <si>
    <t>Управління екології та природних ресурсів міської ради</t>
  </si>
  <si>
    <t>Управління транспортної інфраструктури та зв'язку міської ради</t>
  </si>
  <si>
    <t>Управління державного архітектурно-будівельного контролю міської ради</t>
  </si>
  <si>
    <t>Управління містобудування та архітектури міської ради</t>
  </si>
  <si>
    <t>Управління з питань надзвичайних ситуацій та цивільного захисту населення міської ради</t>
  </si>
  <si>
    <t>Відділ реклами міської ради</t>
  </si>
  <si>
    <t>Департмент муніципальних послуг та регуляторної політики міської ради</t>
  </si>
  <si>
    <t>Департамент фінансів міської ради</t>
  </si>
  <si>
    <t>Адміністрація Південного району міської ради</t>
  </si>
  <si>
    <t>Адміністрація Дніпровського району міської ради</t>
  </si>
  <si>
    <t>Адміністрація Заводського району міської ради</t>
  </si>
  <si>
    <t>0150,0160</t>
  </si>
  <si>
    <t>.06 освіта</t>
  </si>
  <si>
    <t>.06 культура</t>
  </si>
  <si>
    <t>в тому числі за рахунок медичної субвенції з державного бюджету місцевим бюджетам</t>
  </si>
  <si>
    <t>07 здрав</t>
  </si>
  <si>
    <t>06 физра</t>
  </si>
  <si>
    <t>1516017</t>
  </si>
  <si>
    <t>Інша діяльність, пов'язана з експлуатацією об`єктів житлово-комунального господарства</t>
  </si>
  <si>
    <t xml:space="preserve">в т.ч. за рахунок зовнішнього місцевого запозичення шляхом залучення кредиту від Північної Екологічної Фінансвової Корпорації (НЕФКО) </t>
  </si>
  <si>
    <t>Інші субвенції</t>
  </si>
  <si>
    <t>0452</t>
  </si>
  <si>
    <t>2918120</t>
  </si>
  <si>
    <t>8120</t>
  </si>
  <si>
    <t>Заходи щодо реагування та ліквідації наслідків надзвичайних ситуацій</t>
  </si>
  <si>
    <t>соцзахист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</si>
  <si>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</si>
  <si>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у тому числі за рахунок субвенції з місцевого бюджету на здійснення переданих видатків у сфері освіти за рахунок коштів освітньої субвенції</t>
  </si>
  <si>
    <t xml:space="preserve">Секретар міської ради                                                                                                                  О.Ю.Залевський </t>
  </si>
  <si>
    <t>видатків міського бюджету  на 2018 рік</t>
  </si>
  <si>
    <t>до рішення міської ради</t>
  </si>
  <si>
    <t>"Про міський бюджет на 2018 рік"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</si>
</sst>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9"/>
      <color indexed="10"/>
      <name val="Arial Cyr"/>
      <family val="0"/>
    </font>
    <font>
      <sz val="9"/>
      <color indexed="10"/>
      <name val="Arial Cyr"/>
      <family val="0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" fontId="0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 quotePrefix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Font="1" applyAlignment="1">
      <alignment horizontal="right"/>
    </xf>
    <xf numFmtId="0" fontId="0" fillId="35" borderId="10" xfId="0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 quotePrefix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 quotePrefix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horizontal="left"/>
    </xf>
    <xf numFmtId="2" fontId="1" fillId="33" borderId="10" xfId="0" applyNumberFormat="1" applyFont="1" applyFill="1" applyBorder="1" applyAlignment="1" quotePrefix="1">
      <alignment vertical="center" wrapText="1"/>
    </xf>
    <xf numFmtId="0" fontId="9" fillId="0" borderId="10" xfId="0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 quotePrefix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5" borderId="10" xfId="0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 quotePrefix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10" xfId="0" applyNumberFormat="1" applyFont="1" applyFill="1" applyBorder="1" applyAlignment="1">
      <alignment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35" borderId="10" xfId="0" applyFont="1" applyFill="1" applyBorder="1" applyAlignment="1" quotePrefix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 quotePrefix="1">
      <alignment vertical="center" wrapText="1"/>
    </xf>
    <xf numFmtId="4" fontId="1" fillId="35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 quotePrefix="1">
      <alignment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3"/>
  <sheetViews>
    <sheetView tabSelected="1" view="pageBreakPreview" zoomScale="85" zoomScaleNormal="90" zoomScaleSheetLayoutView="85" zoomScalePageLayoutView="0" workbookViewId="0" topLeftCell="F325">
      <selection activeCell="Q363" sqref="Q363"/>
    </sheetView>
  </sheetViews>
  <sheetFormatPr defaultColWidth="9.00390625" defaultRowHeight="12.75"/>
  <cols>
    <col min="1" max="1" width="12.00390625" style="66" customWidth="1"/>
    <col min="2" max="2" width="9.25390625" style="66" customWidth="1"/>
    <col min="3" max="3" width="7.25390625" style="66" customWidth="1"/>
    <col min="4" max="4" width="42.25390625" style="66" customWidth="1"/>
    <col min="5" max="5" width="16.875" style="65" customWidth="1"/>
    <col min="6" max="6" width="16.125" style="65" customWidth="1"/>
    <col min="7" max="7" width="15.375" style="65" customWidth="1"/>
    <col min="8" max="8" width="14.75390625" style="65" customWidth="1"/>
    <col min="9" max="9" width="13.375" style="65" customWidth="1"/>
    <col min="10" max="10" width="13.75390625" style="65" customWidth="1"/>
    <col min="11" max="11" width="13.625" style="65" customWidth="1"/>
    <col min="12" max="12" width="12.875" style="65" customWidth="1"/>
    <col min="13" max="13" width="14.125" style="65" customWidth="1"/>
    <col min="14" max="14" width="14.875" style="65" customWidth="1"/>
    <col min="15" max="15" width="15.75390625" style="65" customWidth="1"/>
    <col min="16" max="16" width="15.625" style="65" customWidth="1"/>
    <col min="17" max="17" width="15.625" style="65" bestFit="1" customWidth="1"/>
    <col min="18" max="18" width="13.875" style="66" bestFit="1" customWidth="1"/>
    <col min="19" max="16384" width="9.125" style="66" customWidth="1"/>
  </cols>
  <sheetData>
    <row r="1" spans="5:17" s="14" customFormat="1" ht="12.75">
      <c r="E1" s="15"/>
      <c r="F1" s="15"/>
      <c r="G1" s="15"/>
      <c r="H1" s="15"/>
      <c r="I1" s="15"/>
      <c r="J1" s="15"/>
      <c r="K1" s="15"/>
      <c r="L1" s="15"/>
      <c r="M1" s="15" t="s">
        <v>0</v>
      </c>
      <c r="N1" s="15"/>
      <c r="O1" s="15"/>
      <c r="P1" s="15"/>
      <c r="Q1" s="15"/>
    </row>
    <row r="2" spans="5:17" s="14" customFormat="1" ht="12.75">
      <c r="E2" s="15"/>
      <c r="F2" s="15"/>
      <c r="G2" s="15"/>
      <c r="H2" s="15"/>
      <c r="I2" s="15"/>
      <c r="J2" s="15"/>
      <c r="K2" s="15"/>
      <c r="L2" s="15"/>
      <c r="M2" s="15" t="s">
        <v>561</v>
      </c>
      <c r="N2" s="15"/>
      <c r="O2" s="15"/>
      <c r="P2" s="15"/>
      <c r="Q2" s="15"/>
    </row>
    <row r="3" spans="2:17" s="14" customFormat="1" ht="12.75">
      <c r="B3" s="15"/>
      <c r="E3" s="15"/>
      <c r="F3" s="15"/>
      <c r="G3" s="15"/>
      <c r="H3" s="15"/>
      <c r="I3" s="15"/>
      <c r="J3" s="15"/>
      <c r="K3" s="15"/>
      <c r="L3" s="15"/>
      <c r="M3" s="15" t="s">
        <v>562</v>
      </c>
      <c r="N3" s="15"/>
      <c r="O3" s="15"/>
      <c r="P3" s="15"/>
      <c r="Q3" s="15"/>
    </row>
    <row r="4" spans="2:17" s="14" customFormat="1" ht="12.75">
      <c r="B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14" customFormat="1" ht="12.75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5"/>
    </row>
    <row r="6" spans="1:17" s="14" customFormat="1" ht="12.75">
      <c r="A6" s="138" t="s">
        <v>560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5"/>
    </row>
    <row r="7" spans="5:17" s="14" customFormat="1" ht="12.75"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52" t="s">
        <v>2</v>
      </c>
      <c r="Q7" s="15"/>
    </row>
    <row r="8" spans="1:17" s="6" customFormat="1" ht="12.75">
      <c r="A8" s="139" t="s">
        <v>3</v>
      </c>
      <c r="B8" s="139" t="s">
        <v>4</v>
      </c>
      <c r="C8" s="139" t="s">
        <v>5</v>
      </c>
      <c r="D8" s="139" t="s">
        <v>6</v>
      </c>
      <c r="E8" s="141" t="s">
        <v>7</v>
      </c>
      <c r="F8" s="141"/>
      <c r="G8" s="141"/>
      <c r="H8" s="141"/>
      <c r="I8" s="141"/>
      <c r="J8" s="141" t="s">
        <v>14</v>
      </c>
      <c r="K8" s="141"/>
      <c r="L8" s="141"/>
      <c r="M8" s="141"/>
      <c r="N8" s="141"/>
      <c r="O8" s="141"/>
      <c r="P8" s="142" t="s">
        <v>16</v>
      </c>
      <c r="Q8" s="24"/>
    </row>
    <row r="9" spans="1:17" s="6" customFormat="1" ht="12.75">
      <c r="A9" s="140"/>
      <c r="B9" s="140"/>
      <c r="C9" s="140"/>
      <c r="D9" s="139"/>
      <c r="E9" s="142" t="s">
        <v>8</v>
      </c>
      <c r="F9" s="141" t="s">
        <v>9</v>
      </c>
      <c r="G9" s="141" t="s">
        <v>10</v>
      </c>
      <c r="H9" s="141"/>
      <c r="I9" s="141" t="s">
        <v>13</v>
      </c>
      <c r="J9" s="142" t="s">
        <v>8</v>
      </c>
      <c r="K9" s="141" t="s">
        <v>9</v>
      </c>
      <c r="L9" s="141" t="s">
        <v>10</v>
      </c>
      <c r="M9" s="141"/>
      <c r="N9" s="141" t="s">
        <v>13</v>
      </c>
      <c r="O9" s="28" t="s">
        <v>10</v>
      </c>
      <c r="P9" s="141"/>
      <c r="Q9" s="24"/>
    </row>
    <row r="10" spans="1:17" s="6" customFormat="1" ht="12.75">
      <c r="A10" s="140"/>
      <c r="B10" s="140"/>
      <c r="C10" s="140"/>
      <c r="D10" s="139"/>
      <c r="E10" s="141"/>
      <c r="F10" s="141"/>
      <c r="G10" s="141" t="s">
        <v>11</v>
      </c>
      <c r="H10" s="141" t="s">
        <v>12</v>
      </c>
      <c r="I10" s="141"/>
      <c r="J10" s="141"/>
      <c r="K10" s="141"/>
      <c r="L10" s="141" t="s">
        <v>11</v>
      </c>
      <c r="M10" s="141" t="s">
        <v>12</v>
      </c>
      <c r="N10" s="141"/>
      <c r="O10" s="141" t="s">
        <v>15</v>
      </c>
      <c r="P10" s="141"/>
      <c r="Q10" s="24"/>
    </row>
    <row r="11" spans="1:17" s="6" customFormat="1" ht="34.5" customHeight="1">
      <c r="A11" s="140"/>
      <c r="B11" s="140"/>
      <c r="C11" s="140"/>
      <c r="D11" s="139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4"/>
    </row>
    <row r="12" spans="1:16" s="35" customFormat="1" ht="12">
      <c r="A12" s="33">
        <v>1</v>
      </c>
      <c r="B12" s="33">
        <v>2</v>
      </c>
      <c r="C12" s="33">
        <v>3</v>
      </c>
      <c r="D12" s="33">
        <v>4</v>
      </c>
      <c r="E12" s="34">
        <v>5</v>
      </c>
      <c r="F12" s="33">
        <v>6</v>
      </c>
      <c r="G12" s="33">
        <v>7</v>
      </c>
      <c r="H12" s="33">
        <v>8</v>
      </c>
      <c r="I12" s="33">
        <v>9</v>
      </c>
      <c r="J12" s="34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4">
        <v>16</v>
      </c>
    </row>
    <row r="13" spans="1:17" s="59" customFormat="1" ht="86.25" customHeight="1">
      <c r="A13" s="53" t="s">
        <v>17</v>
      </c>
      <c r="B13" s="54"/>
      <c r="C13" s="55"/>
      <c r="D13" s="56" t="s">
        <v>18</v>
      </c>
      <c r="E13" s="57">
        <f>F13+I13</f>
        <v>23617372</v>
      </c>
      <c r="F13" s="57">
        <f>SUM(F14)</f>
        <v>23617372</v>
      </c>
      <c r="G13" s="57">
        <f>SUM(G14)</f>
        <v>13020414</v>
      </c>
      <c r="H13" s="57">
        <f>SUM(H14)</f>
        <v>1202819</v>
      </c>
      <c r="I13" s="57">
        <f>SUM(I14)</f>
        <v>0</v>
      </c>
      <c r="J13" s="57">
        <f>K13+N13</f>
        <v>0</v>
      </c>
      <c r="K13" s="57">
        <f>SUM(K14)</f>
        <v>0</v>
      </c>
      <c r="L13" s="57">
        <f>SUM(L14)</f>
        <v>0</v>
      </c>
      <c r="M13" s="57">
        <f>SUM(M14)</f>
        <v>0</v>
      </c>
      <c r="N13" s="57">
        <f>SUM(N14)</f>
        <v>0</v>
      </c>
      <c r="O13" s="57">
        <f>SUM(O14)</f>
        <v>0</v>
      </c>
      <c r="P13" s="57">
        <f aca="true" t="shared" si="0" ref="P13:P46">E13+J13</f>
        <v>23617372</v>
      </c>
      <c r="Q13" s="58"/>
    </row>
    <row r="14" spans="1:17" s="51" customFormat="1" ht="30" customHeight="1">
      <c r="A14" s="38" t="s">
        <v>19</v>
      </c>
      <c r="B14" s="39"/>
      <c r="C14" s="40"/>
      <c r="D14" s="2" t="s">
        <v>525</v>
      </c>
      <c r="E14" s="3">
        <f aca="true" t="shared" si="1" ref="E14:E87">F14+I14</f>
        <v>23617372</v>
      </c>
      <c r="F14" s="3">
        <f>SUM(F15+F16+F17)</f>
        <v>23617372</v>
      </c>
      <c r="G14" s="3">
        <f>SUM(G15+G16+G17)</f>
        <v>13020414</v>
      </c>
      <c r="H14" s="3">
        <f>SUM(H15+H16+H17)</f>
        <v>1202819</v>
      </c>
      <c r="I14" s="3">
        <f>SUM(I15+I16+I17)</f>
        <v>0</v>
      </c>
      <c r="J14" s="3">
        <f aca="true" t="shared" si="2" ref="J14:J87">K14+N14</f>
        <v>0</v>
      </c>
      <c r="K14" s="3">
        <f>SUM(K15+K16+K17)</f>
        <v>0</v>
      </c>
      <c r="L14" s="3">
        <f>SUM(L15+L16+L17)</f>
        <v>0</v>
      </c>
      <c r="M14" s="3">
        <f>SUM(M15+M16+M17)</f>
        <v>0</v>
      </c>
      <c r="N14" s="3">
        <f>SUM(N15+N16+N17)</f>
        <v>0</v>
      </c>
      <c r="O14" s="3">
        <f>SUM(O15+O16+O17)</f>
        <v>0</v>
      </c>
      <c r="P14" s="3">
        <f t="shared" si="0"/>
        <v>23617372</v>
      </c>
      <c r="Q14" s="50"/>
    </row>
    <row r="15" spans="1:16" ht="63.75">
      <c r="A15" s="61" t="s">
        <v>20</v>
      </c>
      <c r="B15" s="61" t="s">
        <v>22</v>
      </c>
      <c r="C15" s="62" t="s">
        <v>21</v>
      </c>
      <c r="D15" s="63" t="s">
        <v>23</v>
      </c>
      <c r="E15" s="60">
        <f t="shared" si="1"/>
        <v>19434772</v>
      </c>
      <c r="F15" s="64">
        <v>19434772</v>
      </c>
      <c r="G15" s="64">
        <v>13020414</v>
      </c>
      <c r="H15" s="64">
        <v>1202819</v>
      </c>
      <c r="I15" s="64">
        <v>0</v>
      </c>
      <c r="J15" s="60">
        <f t="shared" si="2"/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0">
        <f t="shared" si="0"/>
        <v>19434772</v>
      </c>
    </row>
    <row r="16" spans="1:16" ht="25.5">
      <c r="A16" s="61" t="s">
        <v>24</v>
      </c>
      <c r="B16" s="61" t="s">
        <v>26</v>
      </c>
      <c r="C16" s="62" t="s">
        <v>25</v>
      </c>
      <c r="D16" s="63" t="s">
        <v>27</v>
      </c>
      <c r="E16" s="60">
        <f t="shared" si="1"/>
        <v>640000</v>
      </c>
      <c r="F16" s="64">
        <v>640000</v>
      </c>
      <c r="G16" s="64">
        <v>0</v>
      </c>
      <c r="H16" s="64">
        <v>0</v>
      </c>
      <c r="I16" s="64">
        <v>0</v>
      </c>
      <c r="J16" s="60">
        <f t="shared" si="2"/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0">
        <f t="shared" si="0"/>
        <v>640000</v>
      </c>
    </row>
    <row r="17" spans="1:17" s="4" customFormat="1" ht="30.75" customHeight="1">
      <c r="A17" s="61" t="s">
        <v>28</v>
      </c>
      <c r="B17" s="61" t="s">
        <v>30</v>
      </c>
      <c r="C17" s="62" t="s">
        <v>29</v>
      </c>
      <c r="D17" s="63" t="s">
        <v>31</v>
      </c>
      <c r="E17" s="60">
        <f t="shared" si="1"/>
        <v>3542600</v>
      </c>
      <c r="F17" s="64">
        <v>3542600</v>
      </c>
      <c r="G17" s="64">
        <v>0</v>
      </c>
      <c r="H17" s="64">
        <v>0</v>
      </c>
      <c r="I17" s="64">
        <v>0</v>
      </c>
      <c r="J17" s="60">
        <f t="shared" si="2"/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0">
        <f t="shared" si="0"/>
        <v>3542600</v>
      </c>
      <c r="Q17" s="29"/>
    </row>
    <row r="18" spans="1:17" s="37" customFormat="1" ht="88.5" customHeight="1">
      <c r="A18" s="67" t="s">
        <v>32</v>
      </c>
      <c r="B18" s="68"/>
      <c r="C18" s="69"/>
      <c r="D18" s="70" t="s">
        <v>33</v>
      </c>
      <c r="E18" s="71">
        <f t="shared" si="1"/>
        <v>1506321</v>
      </c>
      <c r="F18" s="71">
        <f>SUM(F19)</f>
        <v>1506321</v>
      </c>
      <c r="G18" s="71">
        <f>SUM(G19)</f>
        <v>990757</v>
      </c>
      <c r="H18" s="71">
        <f>SUM(H19)</f>
        <v>217833</v>
      </c>
      <c r="I18" s="71">
        <f>SUM(I19)</f>
        <v>0</v>
      </c>
      <c r="J18" s="71">
        <f t="shared" si="2"/>
        <v>10000</v>
      </c>
      <c r="K18" s="71">
        <f>SUM(K19)</f>
        <v>10000</v>
      </c>
      <c r="L18" s="71">
        <f>SUM(L19)</f>
        <v>0</v>
      </c>
      <c r="M18" s="71">
        <f>SUM(M19)</f>
        <v>0</v>
      </c>
      <c r="N18" s="71">
        <f>SUM(N19)</f>
        <v>0</v>
      </c>
      <c r="O18" s="71">
        <f>SUM(O19)</f>
        <v>0</v>
      </c>
      <c r="P18" s="71">
        <f t="shared" si="0"/>
        <v>1516321</v>
      </c>
      <c r="Q18" s="36"/>
    </row>
    <row r="19" spans="1:17" s="51" customFormat="1" ht="28.5" customHeight="1">
      <c r="A19" s="38" t="s">
        <v>34</v>
      </c>
      <c r="B19" s="39"/>
      <c r="C19" s="40"/>
      <c r="D19" s="2" t="s">
        <v>526</v>
      </c>
      <c r="E19" s="3">
        <f t="shared" si="1"/>
        <v>1506321</v>
      </c>
      <c r="F19" s="3">
        <f>SUM(F20+F21)</f>
        <v>1506321</v>
      </c>
      <c r="G19" s="3">
        <f>SUM(G20+G21)</f>
        <v>990757</v>
      </c>
      <c r="H19" s="3">
        <f>SUM(H20+H21)</f>
        <v>217833</v>
      </c>
      <c r="I19" s="3">
        <f>SUM(I20+I21)</f>
        <v>0</v>
      </c>
      <c r="J19" s="3">
        <f t="shared" si="2"/>
        <v>10000</v>
      </c>
      <c r="K19" s="3">
        <f>SUM(K20+K21)</f>
        <v>10000</v>
      </c>
      <c r="L19" s="3">
        <f>SUM(L20+L21)</f>
        <v>0</v>
      </c>
      <c r="M19" s="3">
        <f>SUM(M20+M21)</f>
        <v>0</v>
      </c>
      <c r="N19" s="3">
        <f>SUM(N20+N21)</f>
        <v>0</v>
      </c>
      <c r="O19" s="3">
        <f>SUM(O20+O21)</f>
        <v>0</v>
      </c>
      <c r="P19" s="3">
        <f t="shared" si="0"/>
        <v>1516321</v>
      </c>
      <c r="Q19" s="50"/>
    </row>
    <row r="20" spans="1:17" s="6" customFormat="1" ht="38.25">
      <c r="A20" s="7" t="s">
        <v>35</v>
      </c>
      <c r="B20" s="7" t="s">
        <v>36</v>
      </c>
      <c r="C20" s="8" t="s">
        <v>21</v>
      </c>
      <c r="D20" s="9" t="s">
        <v>37</v>
      </c>
      <c r="E20" s="5">
        <f t="shared" si="1"/>
        <v>1446321</v>
      </c>
      <c r="F20" s="10">
        <v>1446321</v>
      </c>
      <c r="G20" s="10">
        <v>990757</v>
      </c>
      <c r="H20" s="10">
        <v>217833</v>
      </c>
      <c r="I20" s="10">
        <v>0</v>
      </c>
      <c r="J20" s="5">
        <f t="shared" si="2"/>
        <v>10000</v>
      </c>
      <c r="K20" s="10">
        <v>10000</v>
      </c>
      <c r="L20" s="10">
        <v>0</v>
      </c>
      <c r="M20" s="10">
        <v>0</v>
      </c>
      <c r="N20" s="10">
        <v>0</v>
      </c>
      <c r="O20" s="10">
        <v>0</v>
      </c>
      <c r="P20" s="5">
        <f t="shared" si="0"/>
        <v>1456321</v>
      </c>
      <c r="Q20" s="24"/>
    </row>
    <row r="21" spans="1:17" s="6" customFormat="1" ht="39" customHeight="1">
      <c r="A21" s="7" t="s">
        <v>38</v>
      </c>
      <c r="B21" s="7" t="s">
        <v>26</v>
      </c>
      <c r="C21" s="8" t="s">
        <v>25</v>
      </c>
      <c r="D21" s="9" t="s">
        <v>27</v>
      </c>
      <c r="E21" s="5">
        <f t="shared" si="1"/>
        <v>60000</v>
      </c>
      <c r="F21" s="10">
        <v>60000</v>
      </c>
      <c r="G21" s="10">
        <v>0</v>
      </c>
      <c r="H21" s="10">
        <v>0</v>
      </c>
      <c r="I21" s="10">
        <v>0</v>
      </c>
      <c r="J21" s="5">
        <f t="shared" si="2"/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5">
        <f t="shared" si="0"/>
        <v>60000</v>
      </c>
      <c r="Q21" s="24"/>
    </row>
    <row r="22" spans="1:17" s="37" customFormat="1" ht="21" customHeight="1">
      <c r="A22" s="67" t="s">
        <v>39</v>
      </c>
      <c r="B22" s="68"/>
      <c r="C22" s="69"/>
      <c r="D22" s="70" t="s">
        <v>40</v>
      </c>
      <c r="E22" s="120">
        <f>E23</f>
        <v>723927590</v>
      </c>
      <c r="F22" s="120">
        <f aca="true" t="shared" si="3" ref="F22:P22">F23</f>
        <v>723927590</v>
      </c>
      <c r="G22" s="120">
        <f t="shared" si="3"/>
        <v>443861415</v>
      </c>
      <c r="H22" s="120">
        <f t="shared" si="3"/>
        <v>80274900</v>
      </c>
      <c r="I22" s="120">
        <f t="shared" si="3"/>
        <v>0</v>
      </c>
      <c r="J22" s="120">
        <f t="shared" si="3"/>
        <v>60010634</v>
      </c>
      <c r="K22" s="120">
        <f t="shared" si="3"/>
        <v>32527241</v>
      </c>
      <c r="L22" s="120">
        <f t="shared" si="3"/>
        <v>916745</v>
      </c>
      <c r="M22" s="120">
        <f t="shared" si="3"/>
        <v>145100</v>
      </c>
      <c r="N22" s="120">
        <f t="shared" si="3"/>
        <v>27483393</v>
      </c>
      <c r="O22" s="120">
        <f t="shared" si="3"/>
        <v>27210693</v>
      </c>
      <c r="P22" s="120">
        <f t="shared" si="3"/>
        <v>783938224</v>
      </c>
      <c r="Q22" s="36"/>
    </row>
    <row r="23" spans="1:17" s="51" customFormat="1" ht="32.25" customHeight="1">
      <c r="A23" s="38" t="s">
        <v>41</v>
      </c>
      <c r="B23" s="39"/>
      <c r="C23" s="40"/>
      <c r="D23" s="96" t="s">
        <v>42</v>
      </c>
      <c r="E23" s="3">
        <f>F23+I23</f>
        <v>723927590</v>
      </c>
      <c r="F23" s="3">
        <f>F24+F25+F26+F27+F29+F31+F32+F33+F34+F35+F37+F38+F39+F40+F41+F42+F43+F44+F47+F50+F53+F55+F57+F60+F62+F64</f>
        <v>723927590</v>
      </c>
      <c r="G23" s="3">
        <f>G24+G25+G26+G27+G29+G31+G32+G33+G34+G35+G37+G38+G39+G40+G41+G42+G43+G44+G47+G50+G53+G55+G57+G60+G62+G64</f>
        <v>443861415</v>
      </c>
      <c r="H23" s="3">
        <f>H24+H25+H26+H27+H29+H31+H32+H33+H34+H35+H37+H38+H39+H40+H41+H42+H43+H44+H47+H50+H53+H55+H57+H60+H62+H64</f>
        <v>80274900</v>
      </c>
      <c r="I23" s="3">
        <f>I24+I25+I26+I27+I29+I31+I32+I33+I34+I35+I37+I38+I39+I40+I41+I42+I43+I44+I47+I50+I53+I55+I57+I60+I62+I64</f>
        <v>0</v>
      </c>
      <c r="J23" s="3">
        <f>K23+N23</f>
        <v>60010634</v>
      </c>
      <c r="K23" s="3">
        <f>K24+K25+K26+K27+K29+K31+K32+K33+K34+K35+K37+K38+K39+K40+K41+K42+K43+K44+K47+K50+K53+K55+K57+K60+K62+K64</f>
        <v>32527241</v>
      </c>
      <c r="L23" s="3">
        <f>L24+L25+L26+L27+L29+L31+L32+L33+L34+L35+L37+L38+L39+L40+L41+L42+L43+L44+L47+L50+L53+L55+L57+L60+L62+L64</f>
        <v>916745</v>
      </c>
      <c r="M23" s="3">
        <f>M24+M25+M26+M27+M29+M31+M32+M33+M34+M35+M37+M38+M39+M40+M41+M42+M43+M44+M47+M50+M53+M55+M57+M60+M62+M64</f>
        <v>145100</v>
      </c>
      <c r="N23" s="3">
        <f>N24+N25+N26+N27+N29+N31+N32+N33+N34+N35+N37+N38+N39+N40+N41+N42+N43+N44+N47+N50+N53+N55+N57+N60+N62+N64</f>
        <v>27483393</v>
      </c>
      <c r="O23" s="3">
        <f>O24+O25+O26+O27+O29+O31+O32+O33+O34+O35+O37+O38+O39+O40+O41+O42+O43+O44+O47+O50+O53+O55+O57+O60+O62+O64</f>
        <v>27210693</v>
      </c>
      <c r="P23" s="3">
        <f>E23+J23</f>
        <v>783938224</v>
      </c>
      <c r="Q23" s="50"/>
    </row>
    <row r="24" spans="1:17" s="6" customFormat="1" ht="51.75" customHeight="1">
      <c r="A24" s="7" t="s">
        <v>43</v>
      </c>
      <c r="B24" s="7" t="s">
        <v>36</v>
      </c>
      <c r="C24" s="8" t="s">
        <v>21</v>
      </c>
      <c r="D24" s="9" t="s">
        <v>37</v>
      </c>
      <c r="E24" s="5">
        <f t="shared" si="1"/>
        <v>2768690</v>
      </c>
      <c r="F24" s="10">
        <v>2768690</v>
      </c>
      <c r="G24" s="10">
        <v>2086115</v>
      </c>
      <c r="H24" s="10">
        <v>82200</v>
      </c>
      <c r="I24" s="10">
        <v>0</v>
      </c>
      <c r="J24" s="5">
        <f t="shared" si="2"/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5">
        <f t="shared" si="0"/>
        <v>2768690</v>
      </c>
      <c r="Q24" s="24"/>
    </row>
    <row r="25" spans="1:17" s="6" customFormat="1" ht="44.25" customHeight="1">
      <c r="A25" s="7" t="s">
        <v>44</v>
      </c>
      <c r="B25" s="7" t="s">
        <v>26</v>
      </c>
      <c r="C25" s="8" t="s">
        <v>25</v>
      </c>
      <c r="D25" s="9" t="s">
        <v>27</v>
      </c>
      <c r="E25" s="5">
        <f t="shared" si="1"/>
        <v>198000</v>
      </c>
      <c r="F25" s="10">
        <v>198000</v>
      </c>
      <c r="G25" s="10">
        <v>0</v>
      </c>
      <c r="H25" s="10">
        <v>0</v>
      </c>
      <c r="I25" s="10">
        <v>0</v>
      </c>
      <c r="J25" s="5">
        <f t="shared" si="2"/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5">
        <f t="shared" si="0"/>
        <v>198000</v>
      </c>
      <c r="Q25" s="24"/>
    </row>
    <row r="26" spans="1:17" s="4" customFormat="1" ht="15.75" customHeight="1">
      <c r="A26" s="7" t="s">
        <v>45</v>
      </c>
      <c r="B26" s="7" t="s">
        <v>47</v>
      </c>
      <c r="C26" s="8" t="s">
        <v>46</v>
      </c>
      <c r="D26" s="9" t="s">
        <v>48</v>
      </c>
      <c r="E26" s="5">
        <f t="shared" si="1"/>
        <v>185185500</v>
      </c>
      <c r="F26" s="10">
        <v>185185500</v>
      </c>
      <c r="G26" s="10">
        <v>111441200</v>
      </c>
      <c r="H26" s="10">
        <v>24700100</v>
      </c>
      <c r="I26" s="10">
        <v>0</v>
      </c>
      <c r="J26" s="5">
        <f t="shared" si="2"/>
        <v>16679600</v>
      </c>
      <c r="K26" s="10">
        <v>14589600</v>
      </c>
      <c r="L26" s="10">
        <v>3200</v>
      </c>
      <c r="M26" s="10">
        <v>0</v>
      </c>
      <c r="N26" s="10">
        <v>2090000</v>
      </c>
      <c r="O26" s="10">
        <v>2090000</v>
      </c>
      <c r="P26" s="5">
        <f t="shared" si="0"/>
        <v>201865100</v>
      </c>
      <c r="Q26" s="29"/>
    </row>
    <row r="27" spans="1:17" s="4" customFormat="1" ht="75" customHeight="1">
      <c r="A27" s="7" t="s">
        <v>49</v>
      </c>
      <c r="B27" s="7" t="s">
        <v>51</v>
      </c>
      <c r="C27" s="8" t="s">
        <v>50</v>
      </c>
      <c r="D27" s="9" t="s">
        <v>52</v>
      </c>
      <c r="E27" s="5">
        <f t="shared" si="1"/>
        <v>380101200</v>
      </c>
      <c r="F27" s="10">
        <v>380101200</v>
      </c>
      <c r="G27" s="10">
        <v>255191500</v>
      </c>
      <c r="H27" s="10">
        <v>44164300</v>
      </c>
      <c r="I27" s="10">
        <v>0</v>
      </c>
      <c r="J27" s="5">
        <f t="shared" si="2"/>
        <v>17613400</v>
      </c>
      <c r="K27" s="10">
        <v>15358400</v>
      </c>
      <c r="L27" s="10">
        <v>102000</v>
      </c>
      <c r="M27" s="10">
        <v>116000</v>
      </c>
      <c r="N27" s="10">
        <v>2255000</v>
      </c>
      <c r="O27" s="10">
        <v>2250000</v>
      </c>
      <c r="P27" s="5">
        <f t="shared" si="0"/>
        <v>397714600</v>
      </c>
      <c r="Q27" s="29"/>
    </row>
    <row r="28" spans="1:17" s="127" customFormat="1" ht="54.75" customHeight="1">
      <c r="A28" s="121"/>
      <c r="B28" s="121"/>
      <c r="C28" s="122"/>
      <c r="D28" s="110" t="s">
        <v>558</v>
      </c>
      <c r="E28" s="123">
        <f t="shared" si="1"/>
        <v>222967000</v>
      </c>
      <c r="F28" s="124">
        <v>222967000</v>
      </c>
      <c r="G28" s="124">
        <v>182759800</v>
      </c>
      <c r="H28" s="125"/>
      <c r="I28" s="125"/>
      <c r="J28" s="123">
        <f t="shared" si="2"/>
        <v>0</v>
      </c>
      <c r="K28" s="125"/>
      <c r="L28" s="125"/>
      <c r="M28" s="125"/>
      <c r="N28" s="125"/>
      <c r="O28" s="125"/>
      <c r="P28" s="123">
        <f t="shared" si="0"/>
        <v>222967000</v>
      </c>
      <c r="Q28" s="126"/>
    </row>
    <row r="29" spans="1:17" s="4" customFormat="1" ht="57" customHeight="1">
      <c r="A29" s="7" t="s">
        <v>53</v>
      </c>
      <c r="B29" s="7" t="s">
        <v>55</v>
      </c>
      <c r="C29" s="8" t="s">
        <v>54</v>
      </c>
      <c r="D29" s="9" t="s">
        <v>56</v>
      </c>
      <c r="E29" s="5">
        <f t="shared" si="1"/>
        <v>33553200</v>
      </c>
      <c r="F29" s="10">
        <v>33553200</v>
      </c>
      <c r="G29" s="10">
        <v>19609200</v>
      </c>
      <c r="H29" s="10">
        <v>3260200</v>
      </c>
      <c r="I29" s="10">
        <v>0</v>
      </c>
      <c r="J29" s="5">
        <f t="shared" si="2"/>
        <v>170000</v>
      </c>
      <c r="K29" s="10">
        <v>10000</v>
      </c>
      <c r="L29" s="10">
        <v>0</v>
      </c>
      <c r="M29" s="10">
        <v>0</v>
      </c>
      <c r="N29" s="10">
        <v>160000</v>
      </c>
      <c r="O29" s="10">
        <v>160000</v>
      </c>
      <c r="P29" s="5">
        <f t="shared" si="0"/>
        <v>33723200</v>
      </c>
      <c r="Q29" s="29"/>
    </row>
    <row r="30" spans="1:17" s="103" customFormat="1" ht="49.5" customHeight="1">
      <c r="A30" s="97"/>
      <c r="B30" s="97"/>
      <c r="C30" s="98"/>
      <c r="D30" s="99" t="s">
        <v>558</v>
      </c>
      <c r="E30" s="100">
        <f t="shared" si="1"/>
        <v>15993000</v>
      </c>
      <c r="F30" s="101">
        <v>15993000</v>
      </c>
      <c r="G30" s="101">
        <v>13109000</v>
      </c>
      <c r="H30" s="101"/>
      <c r="I30" s="101"/>
      <c r="J30" s="100">
        <f t="shared" si="2"/>
        <v>0</v>
      </c>
      <c r="K30" s="101"/>
      <c r="L30" s="101"/>
      <c r="M30" s="101"/>
      <c r="N30" s="101"/>
      <c r="O30" s="101"/>
      <c r="P30" s="100">
        <f t="shared" si="0"/>
        <v>15993000</v>
      </c>
      <c r="Q30" s="102"/>
    </row>
    <row r="31" spans="1:17" s="4" customFormat="1" ht="38.25">
      <c r="A31" s="7" t="s">
        <v>57</v>
      </c>
      <c r="B31" s="7" t="s">
        <v>59</v>
      </c>
      <c r="C31" s="8" t="s">
        <v>58</v>
      </c>
      <c r="D31" s="9" t="s">
        <v>60</v>
      </c>
      <c r="E31" s="5">
        <f t="shared" si="1"/>
        <v>21717800</v>
      </c>
      <c r="F31" s="10">
        <v>21717800</v>
      </c>
      <c r="G31" s="10">
        <v>15341100</v>
      </c>
      <c r="H31" s="10">
        <v>2812700</v>
      </c>
      <c r="I31" s="10">
        <v>0</v>
      </c>
      <c r="J31" s="5">
        <f t="shared" si="2"/>
        <v>139200</v>
      </c>
      <c r="K31" s="10">
        <v>39200</v>
      </c>
      <c r="L31" s="10">
        <v>0</v>
      </c>
      <c r="M31" s="10">
        <v>2000</v>
      </c>
      <c r="N31" s="10">
        <v>100000</v>
      </c>
      <c r="O31" s="10">
        <v>100000</v>
      </c>
      <c r="P31" s="5">
        <f t="shared" si="0"/>
        <v>21857000</v>
      </c>
      <c r="Q31" s="29"/>
    </row>
    <row r="32" spans="1:17" s="4" customFormat="1" ht="51">
      <c r="A32" s="7" t="s">
        <v>61</v>
      </c>
      <c r="B32" s="7" t="s">
        <v>62</v>
      </c>
      <c r="C32" s="8" t="s">
        <v>58</v>
      </c>
      <c r="D32" s="9" t="s">
        <v>63</v>
      </c>
      <c r="E32" s="5">
        <f t="shared" si="1"/>
        <v>22290430</v>
      </c>
      <c r="F32" s="10">
        <v>22290430</v>
      </c>
      <c r="G32" s="10">
        <v>16353960</v>
      </c>
      <c r="H32" s="10">
        <v>1973800</v>
      </c>
      <c r="I32" s="10">
        <v>0</v>
      </c>
      <c r="J32" s="5">
        <f t="shared" si="2"/>
        <v>2637741</v>
      </c>
      <c r="K32" s="10">
        <v>1780041</v>
      </c>
      <c r="L32" s="10">
        <v>810545</v>
      </c>
      <c r="M32" s="10">
        <v>1000</v>
      </c>
      <c r="N32" s="10">
        <v>857700</v>
      </c>
      <c r="O32" s="10">
        <v>650000</v>
      </c>
      <c r="P32" s="5">
        <f t="shared" si="0"/>
        <v>24928171</v>
      </c>
      <c r="Q32" s="29"/>
    </row>
    <row r="33" spans="1:17" s="4" customFormat="1" ht="25.5">
      <c r="A33" s="7" t="s">
        <v>64</v>
      </c>
      <c r="B33" s="7" t="s">
        <v>66</v>
      </c>
      <c r="C33" s="8" t="s">
        <v>65</v>
      </c>
      <c r="D33" s="9" t="s">
        <v>67</v>
      </c>
      <c r="E33" s="5">
        <f>F33+I33</f>
        <v>3210200</v>
      </c>
      <c r="F33" s="10">
        <v>3210200</v>
      </c>
      <c r="G33" s="10">
        <v>2215400</v>
      </c>
      <c r="H33" s="10">
        <v>70300</v>
      </c>
      <c r="I33" s="10">
        <v>0</v>
      </c>
      <c r="J33" s="5">
        <f t="shared" si="2"/>
        <v>146600</v>
      </c>
      <c r="K33" s="10">
        <v>101600</v>
      </c>
      <c r="L33" s="10">
        <v>0</v>
      </c>
      <c r="M33" s="10">
        <v>12000</v>
      </c>
      <c r="N33" s="10">
        <v>45000</v>
      </c>
      <c r="O33" s="10">
        <v>0</v>
      </c>
      <c r="P33" s="5">
        <f t="shared" si="0"/>
        <v>3356800</v>
      </c>
      <c r="Q33" s="29"/>
    </row>
    <row r="34" spans="1:17" s="4" customFormat="1" ht="25.5">
      <c r="A34" s="7" t="s">
        <v>68</v>
      </c>
      <c r="B34" s="7" t="s">
        <v>69</v>
      </c>
      <c r="C34" s="8" t="s">
        <v>65</v>
      </c>
      <c r="D34" s="9" t="s">
        <v>70</v>
      </c>
      <c r="E34" s="5">
        <f t="shared" si="1"/>
        <v>5589200</v>
      </c>
      <c r="F34" s="10">
        <v>5589200</v>
      </c>
      <c r="G34" s="10">
        <v>3740500</v>
      </c>
      <c r="H34" s="10">
        <v>492400</v>
      </c>
      <c r="I34" s="10">
        <v>0</v>
      </c>
      <c r="J34" s="5">
        <f t="shared" si="2"/>
        <v>2000000</v>
      </c>
      <c r="K34" s="10">
        <v>0</v>
      </c>
      <c r="L34" s="10">
        <v>0</v>
      </c>
      <c r="M34" s="10">
        <v>0</v>
      </c>
      <c r="N34" s="10">
        <v>2000000</v>
      </c>
      <c r="O34" s="10">
        <v>2000000</v>
      </c>
      <c r="P34" s="5">
        <f t="shared" si="0"/>
        <v>7589200</v>
      </c>
      <c r="Q34" s="29"/>
    </row>
    <row r="35" spans="1:17" s="6" customFormat="1" ht="25.5">
      <c r="A35" s="7" t="s">
        <v>71</v>
      </c>
      <c r="B35" s="7" t="s">
        <v>72</v>
      </c>
      <c r="C35" s="72"/>
      <c r="D35" s="9" t="s">
        <v>73</v>
      </c>
      <c r="E35" s="5">
        <f t="shared" si="1"/>
        <v>272400</v>
      </c>
      <c r="F35" s="10">
        <f>F36</f>
        <v>272400</v>
      </c>
      <c r="G35" s="10">
        <f>G36</f>
        <v>48200</v>
      </c>
      <c r="H35" s="10">
        <f>H36</f>
        <v>0</v>
      </c>
      <c r="I35" s="10">
        <f>I36</f>
        <v>0</v>
      </c>
      <c r="J35" s="5">
        <f t="shared" si="2"/>
        <v>0</v>
      </c>
      <c r="K35" s="10">
        <f>K36</f>
        <v>0</v>
      </c>
      <c r="L35" s="10">
        <f>L36</f>
        <v>0</v>
      </c>
      <c r="M35" s="10">
        <f>M36</f>
        <v>0</v>
      </c>
      <c r="N35" s="10">
        <f>N36</f>
        <v>0</v>
      </c>
      <c r="O35" s="10">
        <f>O36</f>
        <v>0</v>
      </c>
      <c r="P35" s="5">
        <f t="shared" si="0"/>
        <v>272400</v>
      </c>
      <c r="Q35" s="24"/>
    </row>
    <row r="36" spans="1:17" s="6" customFormat="1" ht="38.25">
      <c r="A36" s="7" t="s">
        <v>74</v>
      </c>
      <c r="B36" s="7" t="s">
        <v>75</v>
      </c>
      <c r="C36" s="8" t="s">
        <v>55</v>
      </c>
      <c r="D36" s="9" t="s">
        <v>76</v>
      </c>
      <c r="E36" s="5">
        <f t="shared" si="1"/>
        <v>272400</v>
      </c>
      <c r="F36" s="10">
        <v>272400</v>
      </c>
      <c r="G36" s="10">
        <v>48200</v>
      </c>
      <c r="H36" s="10">
        <v>0</v>
      </c>
      <c r="I36" s="10">
        <v>0</v>
      </c>
      <c r="J36" s="5">
        <f t="shared" si="2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">
        <f t="shared" si="0"/>
        <v>272400</v>
      </c>
      <c r="Q36" s="24"/>
    </row>
    <row r="37" spans="1:17" s="6" customFormat="1" ht="73.5" customHeight="1">
      <c r="A37" s="7" t="s">
        <v>77</v>
      </c>
      <c r="B37" s="7" t="s">
        <v>78</v>
      </c>
      <c r="C37" s="8" t="s">
        <v>55</v>
      </c>
      <c r="D37" s="9" t="s">
        <v>79</v>
      </c>
      <c r="E37" s="5">
        <f t="shared" si="1"/>
        <v>4536000</v>
      </c>
      <c r="F37" s="10">
        <v>4536000</v>
      </c>
      <c r="G37" s="10">
        <v>0</v>
      </c>
      <c r="H37" s="10">
        <v>0</v>
      </c>
      <c r="I37" s="10">
        <v>0</v>
      </c>
      <c r="J37" s="5">
        <f t="shared" si="2"/>
        <v>500000</v>
      </c>
      <c r="K37" s="10">
        <v>500000</v>
      </c>
      <c r="L37" s="10">
        <v>0</v>
      </c>
      <c r="M37" s="10">
        <v>0</v>
      </c>
      <c r="N37" s="10">
        <v>0</v>
      </c>
      <c r="O37" s="10">
        <v>0</v>
      </c>
      <c r="P37" s="5">
        <f t="shared" si="0"/>
        <v>5036000</v>
      </c>
      <c r="Q37" s="24"/>
    </row>
    <row r="38" spans="1:17" s="6" customFormat="1" ht="76.5">
      <c r="A38" s="7" t="s">
        <v>80</v>
      </c>
      <c r="B38" s="7" t="s">
        <v>81</v>
      </c>
      <c r="C38" s="8" t="s">
        <v>55</v>
      </c>
      <c r="D38" s="9" t="s">
        <v>82</v>
      </c>
      <c r="E38" s="5">
        <f t="shared" si="1"/>
        <v>96000</v>
      </c>
      <c r="F38" s="10">
        <v>96000</v>
      </c>
      <c r="G38" s="10">
        <v>0</v>
      </c>
      <c r="H38" s="10">
        <v>0</v>
      </c>
      <c r="I38" s="10">
        <v>0</v>
      </c>
      <c r="J38" s="5">
        <f t="shared" si="2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5">
        <f t="shared" si="0"/>
        <v>96000</v>
      </c>
      <c r="Q38" s="24"/>
    </row>
    <row r="39" spans="1:17" s="6" customFormat="1" ht="12.75">
      <c r="A39" s="7" t="s">
        <v>83</v>
      </c>
      <c r="B39" s="7" t="s">
        <v>84</v>
      </c>
      <c r="C39" s="8" t="s">
        <v>59</v>
      </c>
      <c r="D39" s="9" t="s">
        <v>85</v>
      </c>
      <c r="E39" s="5">
        <f t="shared" si="1"/>
        <v>360800</v>
      </c>
      <c r="F39" s="10">
        <v>360800</v>
      </c>
      <c r="G39" s="10">
        <v>0</v>
      </c>
      <c r="H39" s="10">
        <v>0</v>
      </c>
      <c r="I39" s="10">
        <v>0</v>
      </c>
      <c r="J39" s="5">
        <f t="shared" si="2"/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5">
        <f t="shared" si="0"/>
        <v>360800</v>
      </c>
      <c r="Q39" s="24"/>
    </row>
    <row r="40" spans="1:17" s="6" customFormat="1" ht="12.75">
      <c r="A40" s="7" t="s">
        <v>86</v>
      </c>
      <c r="B40" s="7" t="s">
        <v>88</v>
      </c>
      <c r="C40" s="8" t="s">
        <v>87</v>
      </c>
      <c r="D40" s="9" t="s">
        <v>89</v>
      </c>
      <c r="E40" s="5">
        <f t="shared" si="1"/>
        <v>24504700</v>
      </c>
      <c r="F40" s="10">
        <v>24504700</v>
      </c>
      <c r="G40" s="10">
        <v>0</v>
      </c>
      <c r="H40" s="10">
        <v>0</v>
      </c>
      <c r="I40" s="10">
        <v>0</v>
      </c>
      <c r="J40" s="5">
        <f t="shared" si="2"/>
        <v>650000</v>
      </c>
      <c r="K40" s="10">
        <v>0</v>
      </c>
      <c r="L40" s="10">
        <v>0</v>
      </c>
      <c r="M40" s="10">
        <v>0</v>
      </c>
      <c r="N40" s="10">
        <v>650000</v>
      </c>
      <c r="O40" s="10">
        <v>650000</v>
      </c>
      <c r="P40" s="5">
        <f t="shared" si="0"/>
        <v>25154700</v>
      </c>
      <c r="Q40" s="24"/>
    </row>
    <row r="41" spans="1:17" s="6" customFormat="1" ht="38.25">
      <c r="A41" s="7" t="s">
        <v>90</v>
      </c>
      <c r="B41" s="7" t="s">
        <v>92</v>
      </c>
      <c r="C41" s="8" t="s">
        <v>91</v>
      </c>
      <c r="D41" s="9" t="s">
        <v>93</v>
      </c>
      <c r="E41" s="5">
        <f t="shared" si="1"/>
        <v>2955500</v>
      </c>
      <c r="F41" s="10">
        <v>2955500</v>
      </c>
      <c r="G41" s="10">
        <v>0</v>
      </c>
      <c r="H41" s="10">
        <v>0</v>
      </c>
      <c r="I41" s="10">
        <v>0</v>
      </c>
      <c r="J41" s="5">
        <f t="shared" si="2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5">
        <f t="shared" si="0"/>
        <v>2955500</v>
      </c>
      <c r="Q41" s="24"/>
    </row>
    <row r="42" spans="1:17" s="6" customFormat="1" ht="18" customHeight="1">
      <c r="A42" s="7" t="s">
        <v>94</v>
      </c>
      <c r="B42" s="7" t="s">
        <v>96</v>
      </c>
      <c r="C42" s="8" t="s">
        <v>95</v>
      </c>
      <c r="D42" s="9" t="s">
        <v>97</v>
      </c>
      <c r="E42" s="5">
        <f t="shared" si="1"/>
        <v>5826020</v>
      </c>
      <c r="F42" s="10">
        <v>5826020</v>
      </c>
      <c r="G42" s="10">
        <v>3771100</v>
      </c>
      <c r="H42" s="10">
        <v>613100</v>
      </c>
      <c r="I42" s="10">
        <v>0</v>
      </c>
      <c r="J42" s="5">
        <f t="shared" si="2"/>
        <v>800</v>
      </c>
      <c r="K42" s="10">
        <v>800</v>
      </c>
      <c r="L42" s="10">
        <v>0</v>
      </c>
      <c r="M42" s="10">
        <v>0</v>
      </c>
      <c r="N42" s="10">
        <v>0</v>
      </c>
      <c r="O42" s="10">
        <v>0</v>
      </c>
      <c r="P42" s="5">
        <f t="shared" si="0"/>
        <v>5826820</v>
      </c>
      <c r="Q42" s="24"/>
    </row>
    <row r="43" spans="1:17" s="6" customFormat="1" ht="21" customHeight="1">
      <c r="A43" s="7" t="s">
        <v>98</v>
      </c>
      <c r="B43" s="7" t="s">
        <v>99</v>
      </c>
      <c r="C43" s="8" t="s">
        <v>95</v>
      </c>
      <c r="D43" s="9" t="s">
        <v>100</v>
      </c>
      <c r="E43" s="5">
        <f t="shared" si="1"/>
        <v>2745650</v>
      </c>
      <c r="F43" s="10">
        <v>2745650</v>
      </c>
      <c r="G43" s="10">
        <v>1476840</v>
      </c>
      <c r="H43" s="10">
        <v>374400</v>
      </c>
      <c r="I43" s="10">
        <v>0</v>
      </c>
      <c r="J43" s="5">
        <f t="shared" si="2"/>
        <v>90000</v>
      </c>
      <c r="K43" s="10">
        <v>75000</v>
      </c>
      <c r="L43" s="10">
        <v>1000</v>
      </c>
      <c r="M43" s="10">
        <v>2100</v>
      </c>
      <c r="N43" s="10">
        <v>15000</v>
      </c>
      <c r="O43" s="10">
        <v>0</v>
      </c>
      <c r="P43" s="5">
        <f t="shared" si="0"/>
        <v>2835650</v>
      </c>
      <c r="Q43" s="24"/>
    </row>
    <row r="44" spans="1:17" s="12" customFormat="1" ht="19.5" customHeight="1">
      <c r="A44" s="85" t="s">
        <v>101</v>
      </c>
      <c r="B44" s="85" t="s">
        <v>102</v>
      </c>
      <c r="C44" s="87"/>
      <c r="D44" s="134" t="s">
        <v>103</v>
      </c>
      <c r="E44" s="89">
        <f t="shared" si="1"/>
        <v>240000</v>
      </c>
      <c r="F44" s="89">
        <f>F45+F46</f>
        <v>240000</v>
      </c>
      <c r="G44" s="89">
        <f>G45+G46</f>
        <v>0</v>
      </c>
      <c r="H44" s="89">
        <f>H45+H46</f>
        <v>0</v>
      </c>
      <c r="I44" s="89">
        <f>I45+I46</f>
        <v>0</v>
      </c>
      <c r="J44" s="89">
        <f t="shared" si="2"/>
        <v>0</v>
      </c>
      <c r="K44" s="89">
        <f>K45+K46</f>
        <v>0</v>
      </c>
      <c r="L44" s="89">
        <f>L45+L46</f>
        <v>0</v>
      </c>
      <c r="M44" s="89">
        <f>M45+M46</f>
        <v>0</v>
      </c>
      <c r="N44" s="89">
        <f>N45+N46</f>
        <v>0</v>
      </c>
      <c r="O44" s="89">
        <f>O45+O46</f>
        <v>0</v>
      </c>
      <c r="P44" s="89">
        <f t="shared" si="0"/>
        <v>240000</v>
      </c>
      <c r="Q44" s="31"/>
    </row>
    <row r="45" spans="1:17" s="4" customFormat="1" ht="37.5" customHeight="1">
      <c r="A45" s="7" t="s">
        <v>104</v>
      </c>
      <c r="B45" s="7" t="s">
        <v>106</v>
      </c>
      <c r="C45" s="8" t="s">
        <v>105</v>
      </c>
      <c r="D45" s="9" t="s">
        <v>107</v>
      </c>
      <c r="E45" s="5">
        <f t="shared" si="1"/>
        <v>165000</v>
      </c>
      <c r="F45" s="10">
        <v>165000</v>
      </c>
      <c r="G45" s="10">
        <v>0</v>
      </c>
      <c r="H45" s="10">
        <v>0</v>
      </c>
      <c r="I45" s="10">
        <v>0</v>
      </c>
      <c r="J45" s="5">
        <f t="shared" si="2"/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5">
        <f t="shared" si="0"/>
        <v>165000</v>
      </c>
      <c r="Q45" s="29"/>
    </row>
    <row r="46" spans="1:17" s="4" customFormat="1" ht="41.25" customHeight="1">
      <c r="A46" s="7" t="s">
        <v>108</v>
      </c>
      <c r="B46" s="7" t="s">
        <v>109</v>
      </c>
      <c r="C46" s="8" t="s">
        <v>105</v>
      </c>
      <c r="D46" s="9" t="s">
        <v>110</v>
      </c>
      <c r="E46" s="5">
        <f t="shared" si="1"/>
        <v>75000</v>
      </c>
      <c r="F46" s="10">
        <v>75000</v>
      </c>
      <c r="G46" s="10">
        <v>0</v>
      </c>
      <c r="H46" s="10">
        <v>0</v>
      </c>
      <c r="I46" s="10">
        <v>0</v>
      </c>
      <c r="J46" s="5">
        <f t="shared" si="2"/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5">
        <f t="shared" si="0"/>
        <v>75000</v>
      </c>
      <c r="Q46" s="29"/>
    </row>
    <row r="47" spans="1:17" s="12" customFormat="1" ht="25.5">
      <c r="A47" s="85" t="s">
        <v>111</v>
      </c>
      <c r="B47" s="85" t="s">
        <v>112</v>
      </c>
      <c r="C47" s="87"/>
      <c r="D47" s="134" t="s">
        <v>113</v>
      </c>
      <c r="E47" s="89">
        <f t="shared" si="1"/>
        <v>434445</v>
      </c>
      <c r="F47" s="89">
        <f>F48+F49</f>
        <v>434445</v>
      </c>
      <c r="G47" s="89">
        <f>G48+G49</f>
        <v>323234</v>
      </c>
      <c r="H47" s="89">
        <f>H48+H49</f>
        <v>6300</v>
      </c>
      <c r="I47" s="89">
        <f>I48+I49</f>
        <v>0</v>
      </c>
      <c r="J47" s="89">
        <f t="shared" si="2"/>
        <v>0</v>
      </c>
      <c r="K47" s="89">
        <f>K48+K49</f>
        <v>0</v>
      </c>
      <c r="L47" s="89">
        <f>L48+L49</f>
        <v>0</v>
      </c>
      <c r="M47" s="89">
        <f>M48+M49</f>
        <v>0</v>
      </c>
      <c r="N47" s="89">
        <f>N48+N49</f>
        <v>0</v>
      </c>
      <c r="O47" s="89">
        <f>O48+O49</f>
        <v>0</v>
      </c>
      <c r="P47" s="89">
        <f aca="true" t="shared" si="4" ref="P47:P86">E47+J47</f>
        <v>434445</v>
      </c>
      <c r="Q47" s="31"/>
    </row>
    <row r="48" spans="1:17" s="4" customFormat="1" ht="35.25" customHeight="1">
      <c r="A48" s="7" t="s">
        <v>114</v>
      </c>
      <c r="B48" s="7" t="s">
        <v>115</v>
      </c>
      <c r="C48" s="8" t="s">
        <v>105</v>
      </c>
      <c r="D48" s="9" t="s">
        <v>116</v>
      </c>
      <c r="E48" s="5">
        <f t="shared" si="1"/>
        <v>402345</v>
      </c>
      <c r="F48" s="10">
        <v>402345</v>
      </c>
      <c r="G48" s="10">
        <v>323234</v>
      </c>
      <c r="H48" s="10">
        <v>6300</v>
      </c>
      <c r="I48" s="10">
        <v>0</v>
      </c>
      <c r="J48" s="5">
        <f t="shared" si="2"/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5">
        <f t="shared" si="4"/>
        <v>402345</v>
      </c>
      <c r="Q48" s="29"/>
    </row>
    <row r="49" spans="1:17" s="4" customFormat="1" ht="36" customHeight="1">
      <c r="A49" s="7" t="s">
        <v>117</v>
      </c>
      <c r="B49" s="7" t="s">
        <v>118</v>
      </c>
      <c r="C49" s="8" t="s">
        <v>105</v>
      </c>
      <c r="D49" s="9" t="s">
        <v>119</v>
      </c>
      <c r="E49" s="5">
        <f t="shared" si="1"/>
        <v>32100</v>
      </c>
      <c r="F49" s="10">
        <v>32100</v>
      </c>
      <c r="G49" s="10">
        <v>0</v>
      </c>
      <c r="H49" s="10">
        <v>0</v>
      </c>
      <c r="I49" s="10">
        <v>0</v>
      </c>
      <c r="J49" s="5">
        <f t="shared" si="2"/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5">
        <f t="shared" si="4"/>
        <v>32100</v>
      </c>
      <c r="Q49" s="29"/>
    </row>
    <row r="50" spans="1:17" s="12" customFormat="1" ht="25.5">
      <c r="A50" s="85" t="s">
        <v>120</v>
      </c>
      <c r="B50" s="85" t="s">
        <v>121</v>
      </c>
      <c r="C50" s="87"/>
      <c r="D50" s="134" t="s">
        <v>122</v>
      </c>
      <c r="E50" s="89">
        <f t="shared" si="1"/>
        <v>19602555</v>
      </c>
      <c r="F50" s="89">
        <f>F51+F52</f>
        <v>19602555</v>
      </c>
      <c r="G50" s="89">
        <f>G51+G52</f>
        <v>11935728</v>
      </c>
      <c r="H50" s="89">
        <f>H51+H52</f>
        <v>1697700</v>
      </c>
      <c r="I50" s="89">
        <f>I51+I52</f>
        <v>0</v>
      </c>
      <c r="J50" s="89">
        <f t="shared" si="2"/>
        <v>1502600</v>
      </c>
      <c r="K50" s="89">
        <f>K51+K52</f>
        <v>72600</v>
      </c>
      <c r="L50" s="89">
        <f>L51+L52</f>
        <v>0</v>
      </c>
      <c r="M50" s="89">
        <f>M51+M52</f>
        <v>12000</v>
      </c>
      <c r="N50" s="89">
        <f>N51+N52</f>
        <v>1430000</v>
      </c>
      <c r="O50" s="89">
        <f>O51+O52</f>
        <v>1430000</v>
      </c>
      <c r="P50" s="89">
        <f t="shared" si="4"/>
        <v>21105155</v>
      </c>
      <c r="Q50" s="31"/>
    </row>
    <row r="51" spans="1:17" s="4" customFormat="1" ht="38.25">
      <c r="A51" s="7" t="s">
        <v>123</v>
      </c>
      <c r="B51" s="7" t="s">
        <v>124</v>
      </c>
      <c r="C51" s="8" t="s">
        <v>105</v>
      </c>
      <c r="D51" s="9" t="s">
        <v>125</v>
      </c>
      <c r="E51" s="5">
        <f t="shared" si="1"/>
        <v>16542055</v>
      </c>
      <c r="F51" s="10">
        <v>16542055</v>
      </c>
      <c r="G51" s="10">
        <v>11935728</v>
      </c>
      <c r="H51" s="10">
        <v>1697700</v>
      </c>
      <c r="I51" s="10">
        <v>0</v>
      </c>
      <c r="J51" s="5">
        <f t="shared" si="2"/>
        <v>1502600</v>
      </c>
      <c r="K51" s="10">
        <v>72600</v>
      </c>
      <c r="L51" s="10">
        <v>0</v>
      </c>
      <c r="M51" s="10">
        <v>12000</v>
      </c>
      <c r="N51" s="10">
        <v>1430000</v>
      </c>
      <c r="O51" s="10">
        <v>1430000</v>
      </c>
      <c r="P51" s="5">
        <f t="shared" si="4"/>
        <v>18044655</v>
      </c>
      <c r="Q51" s="29"/>
    </row>
    <row r="52" spans="1:17" s="4" customFormat="1" ht="38.25">
      <c r="A52" s="7" t="s">
        <v>126</v>
      </c>
      <c r="B52" s="7" t="s">
        <v>127</v>
      </c>
      <c r="C52" s="8" t="s">
        <v>105</v>
      </c>
      <c r="D52" s="9" t="s">
        <v>128</v>
      </c>
      <c r="E52" s="5">
        <f t="shared" si="1"/>
        <v>3060500</v>
      </c>
      <c r="F52" s="10">
        <v>3060500</v>
      </c>
      <c r="G52" s="10">
        <v>0</v>
      </c>
      <c r="H52" s="10">
        <v>0</v>
      </c>
      <c r="I52" s="10">
        <v>0</v>
      </c>
      <c r="J52" s="5">
        <f t="shared" si="2"/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5">
        <f t="shared" si="4"/>
        <v>3060500</v>
      </c>
      <c r="Q52" s="29"/>
    </row>
    <row r="53" spans="1:17" s="12" customFormat="1" ht="25.5">
      <c r="A53" s="85" t="s">
        <v>129</v>
      </c>
      <c r="B53" s="85" t="s">
        <v>130</v>
      </c>
      <c r="C53" s="87"/>
      <c r="D53" s="134" t="s">
        <v>131</v>
      </c>
      <c r="E53" s="89">
        <f t="shared" si="1"/>
        <v>5035800</v>
      </c>
      <c r="F53" s="89">
        <f>F54</f>
        <v>5035800</v>
      </c>
      <c r="G53" s="89">
        <f>G54</f>
        <v>0</v>
      </c>
      <c r="H53" s="89">
        <f>H54</f>
        <v>0</v>
      </c>
      <c r="I53" s="89">
        <f>I54</f>
        <v>0</v>
      </c>
      <c r="J53" s="89">
        <f t="shared" si="2"/>
        <v>0</v>
      </c>
      <c r="K53" s="89">
        <f>K54</f>
        <v>0</v>
      </c>
      <c r="L53" s="89">
        <f>L54</f>
        <v>0</v>
      </c>
      <c r="M53" s="89">
        <f>M54</f>
        <v>0</v>
      </c>
      <c r="N53" s="89">
        <f>N54</f>
        <v>0</v>
      </c>
      <c r="O53" s="89">
        <f>O54</f>
        <v>0</v>
      </c>
      <c r="P53" s="89">
        <f t="shared" si="4"/>
        <v>5035800</v>
      </c>
      <c r="Q53" s="31"/>
    </row>
    <row r="54" spans="1:17" s="4" customFormat="1" ht="25.5">
      <c r="A54" s="7" t="s">
        <v>132</v>
      </c>
      <c r="B54" s="7" t="s">
        <v>133</v>
      </c>
      <c r="C54" s="8" t="s">
        <v>105</v>
      </c>
      <c r="D54" s="9" t="s">
        <v>134</v>
      </c>
      <c r="E54" s="5">
        <f t="shared" si="1"/>
        <v>5035800</v>
      </c>
      <c r="F54" s="10">
        <v>5035800</v>
      </c>
      <c r="G54" s="10">
        <v>0</v>
      </c>
      <c r="H54" s="10">
        <v>0</v>
      </c>
      <c r="I54" s="10">
        <v>0</v>
      </c>
      <c r="J54" s="5">
        <f t="shared" si="2"/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5">
        <f t="shared" si="4"/>
        <v>5035800</v>
      </c>
      <c r="Q54" s="29"/>
    </row>
    <row r="55" spans="1:17" s="12" customFormat="1" ht="19.5" customHeight="1">
      <c r="A55" s="85" t="s">
        <v>135</v>
      </c>
      <c r="B55" s="85" t="s">
        <v>136</v>
      </c>
      <c r="C55" s="87"/>
      <c r="D55" s="134" t="s">
        <v>137</v>
      </c>
      <c r="E55" s="89">
        <f t="shared" si="1"/>
        <v>120500</v>
      </c>
      <c r="F55" s="89">
        <f>F56</f>
        <v>120500</v>
      </c>
      <c r="G55" s="89">
        <f>G56</f>
        <v>0</v>
      </c>
      <c r="H55" s="89">
        <f>H56</f>
        <v>0</v>
      </c>
      <c r="I55" s="89">
        <f>I56</f>
        <v>0</v>
      </c>
      <c r="J55" s="89">
        <f t="shared" si="2"/>
        <v>0</v>
      </c>
      <c r="K55" s="89">
        <f>K56</f>
        <v>0</v>
      </c>
      <c r="L55" s="89">
        <f>L56</f>
        <v>0</v>
      </c>
      <c r="M55" s="89">
        <f>M56</f>
        <v>0</v>
      </c>
      <c r="N55" s="89">
        <f>N56</f>
        <v>0</v>
      </c>
      <c r="O55" s="89">
        <f>O56</f>
        <v>0</v>
      </c>
      <c r="P55" s="89">
        <f t="shared" si="4"/>
        <v>120500</v>
      </c>
      <c r="Q55" s="31"/>
    </row>
    <row r="56" spans="1:17" s="4" customFormat="1" ht="46.5" customHeight="1">
      <c r="A56" s="7" t="s">
        <v>138</v>
      </c>
      <c r="B56" s="7" t="s">
        <v>139</v>
      </c>
      <c r="C56" s="8" t="s">
        <v>105</v>
      </c>
      <c r="D56" s="9" t="s">
        <v>140</v>
      </c>
      <c r="E56" s="5">
        <f t="shared" si="1"/>
        <v>120500</v>
      </c>
      <c r="F56" s="10">
        <v>120500</v>
      </c>
      <c r="G56" s="10">
        <v>0</v>
      </c>
      <c r="H56" s="10">
        <v>0</v>
      </c>
      <c r="I56" s="10">
        <v>0</v>
      </c>
      <c r="J56" s="5">
        <f t="shared" si="2"/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5">
        <f t="shared" si="4"/>
        <v>120500</v>
      </c>
      <c r="Q56" s="29"/>
    </row>
    <row r="57" spans="1:17" s="12" customFormat="1" ht="35.25" customHeight="1">
      <c r="A57" s="85" t="s">
        <v>141</v>
      </c>
      <c r="B57" s="85" t="s">
        <v>142</v>
      </c>
      <c r="C57" s="87"/>
      <c r="D57" s="134" t="s">
        <v>143</v>
      </c>
      <c r="E57" s="89">
        <f t="shared" si="1"/>
        <v>2583000</v>
      </c>
      <c r="F57" s="89">
        <f>F58+F59</f>
        <v>2583000</v>
      </c>
      <c r="G57" s="89">
        <f>G58+G59</f>
        <v>327338</v>
      </c>
      <c r="H57" s="89">
        <f>H58+H59</f>
        <v>27400</v>
      </c>
      <c r="I57" s="89">
        <f>I58+I59</f>
        <v>0</v>
      </c>
      <c r="J57" s="89">
        <f t="shared" si="2"/>
        <v>0</v>
      </c>
      <c r="K57" s="89">
        <f>K58+K59</f>
        <v>0</v>
      </c>
      <c r="L57" s="89">
        <f>L58+L59</f>
        <v>0</v>
      </c>
      <c r="M57" s="89">
        <f>M58+M59</f>
        <v>0</v>
      </c>
      <c r="N57" s="89">
        <f>N58+N59</f>
        <v>0</v>
      </c>
      <c r="O57" s="89">
        <f>O58+O59</f>
        <v>0</v>
      </c>
      <c r="P57" s="89">
        <f t="shared" si="4"/>
        <v>2583000</v>
      </c>
      <c r="Q57" s="31"/>
    </row>
    <row r="58" spans="1:17" s="4" customFormat="1" ht="63.75" customHeight="1">
      <c r="A58" s="7" t="s">
        <v>144</v>
      </c>
      <c r="B58" s="7" t="s">
        <v>145</v>
      </c>
      <c r="C58" s="8" t="s">
        <v>105</v>
      </c>
      <c r="D58" s="9" t="s">
        <v>146</v>
      </c>
      <c r="E58" s="5">
        <f t="shared" si="1"/>
        <v>1715000</v>
      </c>
      <c r="F58" s="10">
        <v>1715000</v>
      </c>
      <c r="G58" s="10">
        <v>327338</v>
      </c>
      <c r="H58" s="10">
        <v>27400</v>
      </c>
      <c r="I58" s="10">
        <v>0</v>
      </c>
      <c r="J58" s="5">
        <f t="shared" si="2"/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5">
        <f t="shared" si="4"/>
        <v>1715000</v>
      </c>
      <c r="Q58" s="29"/>
    </row>
    <row r="59" spans="1:17" s="4" customFormat="1" ht="45.75" customHeight="1">
      <c r="A59" s="7" t="s">
        <v>147</v>
      </c>
      <c r="B59" s="7" t="s">
        <v>148</v>
      </c>
      <c r="C59" s="8" t="s">
        <v>105</v>
      </c>
      <c r="D59" s="9" t="s">
        <v>149</v>
      </c>
      <c r="E59" s="5">
        <f t="shared" si="1"/>
        <v>868000</v>
      </c>
      <c r="F59" s="10">
        <v>868000</v>
      </c>
      <c r="G59" s="10">
        <v>0</v>
      </c>
      <c r="H59" s="10">
        <v>0</v>
      </c>
      <c r="I59" s="10">
        <v>0</v>
      </c>
      <c r="J59" s="5">
        <f t="shared" si="2"/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5">
        <f t="shared" si="4"/>
        <v>868000</v>
      </c>
      <c r="Q59" s="29"/>
    </row>
    <row r="60" spans="1:17" s="6" customFormat="1" ht="33" customHeight="1">
      <c r="A60" s="7" t="s">
        <v>150</v>
      </c>
      <c r="B60" s="7" t="s">
        <v>152</v>
      </c>
      <c r="C60" s="8" t="s">
        <v>151</v>
      </c>
      <c r="D60" s="9" t="s">
        <v>153</v>
      </c>
      <c r="E60" s="5">
        <f t="shared" si="1"/>
        <v>0</v>
      </c>
      <c r="F60" s="10">
        <v>0</v>
      </c>
      <c r="G60" s="10">
        <v>0</v>
      </c>
      <c r="H60" s="10">
        <v>0</v>
      </c>
      <c r="I60" s="10">
        <v>0</v>
      </c>
      <c r="J60" s="5">
        <f t="shared" si="2"/>
        <v>1400000</v>
      </c>
      <c r="K60" s="10">
        <v>0</v>
      </c>
      <c r="L60" s="10">
        <v>0</v>
      </c>
      <c r="M60" s="10">
        <v>0</v>
      </c>
      <c r="N60" s="10">
        <v>1400000</v>
      </c>
      <c r="O60" s="10">
        <v>1400000</v>
      </c>
      <c r="P60" s="5">
        <f t="shared" si="4"/>
        <v>1400000</v>
      </c>
      <c r="Q60" s="24"/>
    </row>
    <row r="61" spans="1:17" s="6" customFormat="1" ht="16.5" customHeight="1">
      <c r="A61" s="7" t="s">
        <v>154</v>
      </c>
      <c r="B61" s="7" t="s">
        <v>155</v>
      </c>
      <c r="C61" s="8" t="s">
        <v>151</v>
      </c>
      <c r="D61" s="9" t="s">
        <v>156</v>
      </c>
      <c r="E61" s="5">
        <f t="shared" si="1"/>
        <v>0</v>
      </c>
      <c r="F61" s="10">
        <v>0</v>
      </c>
      <c r="G61" s="10">
        <v>0</v>
      </c>
      <c r="H61" s="10">
        <v>0</v>
      </c>
      <c r="I61" s="10">
        <v>0</v>
      </c>
      <c r="J61" s="5">
        <f t="shared" si="2"/>
        <v>1400000</v>
      </c>
      <c r="K61" s="10">
        <v>0</v>
      </c>
      <c r="L61" s="10">
        <v>0</v>
      </c>
      <c r="M61" s="10">
        <v>0</v>
      </c>
      <c r="N61" s="10">
        <v>1400000</v>
      </c>
      <c r="O61" s="10">
        <v>1400000</v>
      </c>
      <c r="P61" s="5">
        <f t="shared" si="4"/>
        <v>1400000</v>
      </c>
      <c r="Q61" s="24"/>
    </row>
    <row r="62" spans="1:17" s="6" customFormat="1" ht="21" customHeight="1">
      <c r="A62" s="7" t="s">
        <v>157</v>
      </c>
      <c r="B62" s="7" t="s">
        <v>159</v>
      </c>
      <c r="C62" s="8" t="s">
        <v>158</v>
      </c>
      <c r="D62" s="9" t="s">
        <v>160</v>
      </c>
      <c r="E62" s="5">
        <f t="shared" si="1"/>
        <v>0</v>
      </c>
      <c r="F62" s="10">
        <v>0</v>
      </c>
      <c r="G62" s="10">
        <v>0</v>
      </c>
      <c r="H62" s="10">
        <v>0</v>
      </c>
      <c r="I62" s="10">
        <v>0</v>
      </c>
      <c r="J62" s="5">
        <f t="shared" si="2"/>
        <v>13480693</v>
      </c>
      <c r="K62" s="10">
        <v>0</v>
      </c>
      <c r="L62" s="10">
        <v>0</v>
      </c>
      <c r="M62" s="10">
        <v>0</v>
      </c>
      <c r="N62" s="10">
        <v>13480693</v>
      </c>
      <c r="O62" s="10">
        <v>13480693</v>
      </c>
      <c r="P62" s="5">
        <f t="shared" si="4"/>
        <v>13480693</v>
      </c>
      <c r="Q62" s="24"/>
    </row>
    <row r="63" spans="1:17" s="112" customFormat="1" ht="51" customHeight="1">
      <c r="A63" s="97"/>
      <c r="B63" s="97"/>
      <c r="C63" s="98"/>
      <c r="D63" s="110" t="s">
        <v>550</v>
      </c>
      <c r="E63" s="100">
        <f>F63+I63</f>
        <v>0</v>
      </c>
      <c r="F63" s="101">
        <v>0</v>
      </c>
      <c r="G63" s="101">
        <v>0</v>
      </c>
      <c r="H63" s="101">
        <v>0</v>
      </c>
      <c r="I63" s="101">
        <v>0</v>
      </c>
      <c r="J63" s="100">
        <f>K63+N63</f>
        <v>11800000</v>
      </c>
      <c r="K63" s="101">
        <v>0</v>
      </c>
      <c r="L63" s="101">
        <v>0</v>
      </c>
      <c r="M63" s="101">
        <v>0</v>
      </c>
      <c r="N63" s="101">
        <v>11800000</v>
      </c>
      <c r="O63" s="101">
        <v>11800000</v>
      </c>
      <c r="P63" s="100">
        <f>E63+J63</f>
        <v>11800000</v>
      </c>
      <c r="Q63" s="111"/>
    </row>
    <row r="64" spans="1:17" s="4" customFormat="1" ht="25.5">
      <c r="A64" s="7" t="s">
        <v>161</v>
      </c>
      <c r="B64" s="7" t="s">
        <v>163</v>
      </c>
      <c r="C64" s="8" t="s">
        <v>162</v>
      </c>
      <c r="D64" s="9" t="s">
        <v>164</v>
      </c>
      <c r="E64" s="5">
        <f t="shared" si="1"/>
        <v>0</v>
      </c>
      <c r="F64" s="10">
        <v>0</v>
      </c>
      <c r="G64" s="10">
        <v>0</v>
      </c>
      <c r="H64" s="10">
        <v>0</v>
      </c>
      <c r="I64" s="10">
        <v>0</v>
      </c>
      <c r="J64" s="5">
        <f t="shared" si="2"/>
        <v>3000000</v>
      </c>
      <c r="K64" s="10">
        <v>0</v>
      </c>
      <c r="L64" s="10">
        <v>0</v>
      </c>
      <c r="M64" s="10">
        <v>0</v>
      </c>
      <c r="N64" s="10">
        <v>3000000</v>
      </c>
      <c r="O64" s="10">
        <v>3000000</v>
      </c>
      <c r="P64" s="5">
        <f t="shared" si="4"/>
        <v>3000000</v>
      </c>
      <c r="Q64" s="29"/>
    </row>
    <row r="65" spans="1:17" s="105" customFormat="1" ht="24.75" customHeight="1">
      <c r="A65" s="67" t="s">
        <v>165</v>
      </c>
      <c r="B65" s="68"/>
      <c r="C65" s="69"/>
      <c r="D65" s="70" t="s">
        <v>166</v>
      </c>
      <c r="E65" s="71">
        <f t="shared" si="1"/>
        <v>364079053</v>
      </c>
      <c r="F65" s="71">
        <f>F66</f>
        <v>364079053</v>
      </c>
      <c r="G65" s="71">
        <v>850454</v>
      </c>
      <c r="H65" s="71">
        <v>56517</v>
      </c>
      <c r="I65" s="71">
        <v>0</v>
      </c>
      <c r="J65" s="71">
        <f t="shared" si="2"/>
        <v>25717708</v>
      </c>
      <c r="K65" s="71">
        <f>K66</f>
        <v>13188317</v>
      </c>
      <c r="L65" s="71">
        <f>L66</f>
        <v>0</v>
      </c>
      <c r="M65" s="71">
        <f>M66</f>
        <v>0</v>
      </c>
      <c r="N65" s="71">
        <f>N66</f>
        <v>12529391</v>
      </c>
      <c r="O65" s="71">
        <f>O66</f>
        <v>9999977</v>
      </c>
      <c r="P65" s="71">
        <f t="shared" si="4"/>
        <v>389796761</v>
      </c>
      <c r="Q65" s="104"/>
    </row>
    <row r="66" spans="1:17" s="107" customFormat="1" ht="24" customHeight="1">
      <c r="A66" s="38" t="s">
        <v>167</v>
      </c>
      <c r="B66" s="39"/>
      <c r="C66" s="40"/>
      <c r="D66" s="96" t="s">
        <v>527</v>
      </c>
      <c r="E66" s="3">
        <f t="shared" si="1"/>
        <v>364079053</v>
      </c>
      <c r="F66" s="3">
        <f>F67+F68+F69+F71+F73+F75+F80+F82+F84+F77</f>
        <v>364079053</v>
      </c>
      <c r="G66" s="3">
        <f>G67+G68+G69+G71+G73+G75+G80+G82+G84+G77</f>
        <v>850454</v>
      </c>
      <c r="H66" s="3">
        <f>H67+H68+H69+H71+H73+H75+H80+H82+H84+H77</f>
        <v>56517</v>
      </c>
      <c r="I66" s="3">
        <f>I67+I68+I69+I71+I73+I75+I80+I82+I84+I77</f>
        <v>0</v>
      </c>
      <c r="J66" s="3">
        <f t="shared" si="2"/>
        <v>25717708</v>
      </c>
      <c r="K66" s="3">
        <f>K67+K68+K69+K71+K73+K75+K80+K82+K84+K77</f>
        <v>13188317</v>
      </c>
      <c r="L66" s="3">
        <f>L67+L68+L69+L71+L73+L75+L80+L82+L84+L77</f>
        <v>0</v>
      </c>
      <c r="M66" s="3">
        <f>M67+M68+M69+M71+M73+M75+M80+M82+M84+M77</f>
        <v>0</v>
      </c>
      <c r="N66" s="3">
        <f>N67+N68+N69+N71+N73+N75+N80+N82+N84+N77</f>
        <v>12529391</v>
      </c>
      <c r="O66" s="3">
        <f>O67+O68+O69+O71+O73+O75+O80+O82+O84+O77</f>
        <v>9999977</v>
      </c>
      <c r="P66" s="3">
        <f t="shared" si="4"/>
        <v>389796761</v>
      </c>
      <c r="Q66" s="106"/>
    </row>
    <row r="67" spans="1:17" s="6" customFormat="1" ht="53.25" customHeight="1">
      <c r="A67" s="7" t="s">
        <v>168</v>
      </c>
      <c r="B67" s="7" t="s">
        <v>36</v>
      </c>
      <c r="C67" s="8" t="s">
        <v>21</v>
      </c>
      <c r="D67" s="9" t="s">
        <v>37</v>
      </c>
      <c r="E67" s="5">
        <f t="shared" si="1"/>
        <v>1218353</v>
      </c>
      <c r="F67" s="10">
        <v>1218353</v>
      </c>
      <c r="G67" s="10">
        <v>850454</v>
      </c>
      <c r="H67" s="10">
        <v>56517</v>
      </c>
      <c r="I67" s="10">
        <v>0</v>
      </c>
      <c r="J67" s="5">
        <f t="shared" si="2"/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5">
        <f t="shared" si="4"/>
        <v>1218353</v>
      </c>
      <c r="Q67" s="24"/>
    </row>
    <row r="68" spans="1:17" s="6" customFormat="1" ht="30.75" customHeight="1">
      <c r="A68" s="7" t="s">
        <v>169</v>
      </c>
      <c r="B68" s="7" t="s">
        <v>26</v>
      </c>
      <c r="C68" s="8" t="s">
        <v>25</v>
      </c>
      <c r="D68" s="9" t="s">
        <v>27</v>
      </c>
      <c r="E68" s="5">
        <f t="shared" si="1"/>
        <v>198000</v>
      </c>
      <c r="F68" s="10">
        <v>198000</v>
      </c>
      <c r="G68" s="10">
        <v>0</v>
      </c>
      <c r="H68" s="10">
        <v>0</v>
      </c>
      <c r="I68" s="10">
        <v>0</v>
      </c>
      <c r="J68" s="5">
        <f t="shared" si="2"/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5">
        <f t="shared" si="4"/>
        <v>198000</v>
      </c>
      <c r="Q68" s="24"/>
    </row>
    <row r="69" spans="1:17" s="6" customFormat="1" ht="25.5">
      <c r="A69" s="7" t="s">
        <v>170</v>
      </c>
      <c r="B69" s="7" t="s">
        <v>172</v>
      </c>
      <c r="C69" s="8" t="s">
        <v>171</v>
      </c>
      <c r="D69" s="9" t="s">
        <v>173</v>
      </c>
      <c r="E69" s="5">
        <f t="shared" si="1"/>
        <v>196409350</v>
      </c>
      <c r="F69" s="10">
        <v>196409350</v>
      </c>
      <c r="G69" s="10">
        <v>0</v>
      </c>
      <c r="H69" s="10">
        <v>0</v>
      </c>
      <c r="I69" s="10">
        <v>0</v>
      </c>
      <c r="J69" s="5">
        <f>K69+N69</f>
        <v>1718950</v>
      </c>
      <c r="K69" s="10">
        <v>1645980</v>
      </c>
      <c r="L69" s="10">
        <v>0</v>
      </c>
      <c r="M69" s="10">
        <v>0</v>
      </c>
      <c r="N69" s="10">
        <f>72970</f>
        <v>72970</v>
      </c>
      <c r="O69" s="10">
        <v>0</v>
      </c>
      <c r="P69" s="5">
        <f t="shared" si="4"/>
        <v>198128300</v>
      </c>
      <c r="Q69" s="24"/>
    </row>
    <row r="70" spans="1:17" s="112" customFormat="1" ht="48.75" customHeight="1">
      <c r="A70" s="97"/>
      <c r="B70" s="97"/>
      <c r="C70" s="98"/>
      <c r="D70" s="110" t="s">
        <v>557</v>
      </c>
      <c r="E70" s="100">
        <f t="shared" si="1"/>
        <v>129443505</v>
      </c>
      <c r="F70" s="101">
        <v>129443505</v>
      </c>
      <c r="G70" s="101">
        <v>0</v>
      </c>
      <c r="H70" s="101">
        <v>0</v>
      </c>
      <c r="I70" s="101">
        <v>0</v>
      </c>
      <c r="J70" s="100">
        <f t="shared" si="2"/>
        <v>0</v>
      </c>
      <c r="K70" s="111">
        <v>0</v>
      </c>
      <c r="L70" s="101">
        <v>0</v>
      </c>
      <c r="M70" s="101">
        <v>0</v>
      </c>
      <c r="N70" s="101">
        <v>0</v>
      </c>
      <c r="O70" s="101">
        <v>0</v>
      </c>
      <c r="P70" s="100">
        <f t="shared" si="4"/>
        <v>129443505</v>
      </c>
      <c r="Q70" s="111"/>
    </row>
    <row r="71" spans="1:17" s="25" customFormat="1" ht="25.5">
      <c r="A71" s="75" t="s">
        <v>174</v>
      </c>
      <c r="B71" s="75" t="s">
        <v>176</v>
      </c>
      <c r="C71" s="76" t="s">
        <v>175</v>
      </c>
      <c r="D71" s="77" t="s">
        <v>177</v>
      </c>
      <c r="E71" s="73">
        <f t="shared" si="1"/>
        <v>30924224</v>
      </c>
      <c r="F71" s="74">
        <v>30924224</v>
      </c>
      <c r="G71" s="74">
        <v>0</v>
      </c>
      <c r="H71" s="74">
        <v>0</v>
      </c>
      <c r="I71" s="74">
        <v>0</v>
      </c>
      <c r="J71" s="73">
        <f t="shared" si="2"/>
        <v>325865</v>
      </c>
      <c r="K71" s="74">
        <v>325865</v>
      </c>
      <c r="L71" s="74">
        <v>0</v>
      </c>
      <c r="M71" s="74">
        <v>0</v>
      </c>
      <c r="N71" s="74">
        <v>0</v>
      </c>
      <c r="O71" s="74">
        <v>0</v>
      </c>
      <c r="P71" s="73">
        <f t="shared" si="4"/>
        <v>31250089</v>
      </c>
      <c r="Q71" s="30"/>
    </row>
    <row r="72" spans="1:17" s="112" customFormat="1" ht="48.75" customHeight="1">
      <c r="A72" s="97"/>
      <c r="B72" s="97"/>
      <c r="C72" s="98"/>
      <c r="D72" s="110" t="s">
        <v>557</v>
      </c>
      <c r="E72" s="100">
        <f t="shared" si="1"/>
        <v>21032629</v>
      </c>
      <c r="F72" s="101">
        <v>21032629</v>
      </c>
      <c r="G72" s="101">
        <v>0</v>
      </c>
      <c r="H72" s="101">
        <v>0</v>
      </c>
      <c r="I72" s="101">
        <v>0</v>
      </c>
      <c r="J72" s="100"/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0">
        <f t="shared" si="4"/>
        <v>21032629</v>
      </c>
      <c r="Q72" s="111"/>
    </row>
    <row r="73" spans="1:17" s="25" customFormat="1" ht="25.5">
      <c r="A73" s="75" t="s">
        <v>178</v>
      </c>
      <c r="B73" s="75" t="s">
        <v>180</v>
      </c>
      <c r="C73" s="76" t="s">
        <v>179</v>
      </c>
      <c r="D73" s="77" t="s">
        <v>181</v>
      </c>
      <c r="E73" s="73">
        <f t="shared" si="1"/>
        <v>5934097</v>
      </c>
      <c r="F73" s="74">
        <v>5934097</v>
      </c>
      <c r="G73" s="74">
        <v>0</v>
      </c>
      <c r="H73" s="74">
        <v>0</v>
      </c>
      <c r="I73" s="74">
        <v>0</v>
      </c>
      <c r="J73" s="73">
        <f t="shared" si="2"/>
        <v>625708</v>
      </c>
      <c r="K73" s="74">
        <v>612004</v>
      </c>
      <c r="L73" s="74">
        <v>0</v>
      </c>
      <c r="M73" s="74">
        <v>0</v>
      </c>
      <c r="N73" s="74">
        <v>13704</v>
      </c>
      <c r="O73" s="74">
        <v>0</v>
      </c>
      <c r="P73" s="73">
        <f t="shared" si="4"/>
        <v>6559805</v>
      </c>
      <c r="Q73" s="30"/>
    </row>
    <row r="74" spans="1:17" s="112" customFormat="1" ht="46.5" customHeight="1">
      <c r="A74" s="97"/>
      <c r="B74" s="97"/>
      <c r="C74" s="98"/>
      <c r="D74" s="110" t="s">
        <v>557</v>
      </c>
      <c r="E74" s="100">
        <f t="shared" si="1"/>
        <v>4340498</v>
      </c>
      <c r="F74" s="101">
        <v>4340498</v>
      </c>
      <c r="G74" s="101">
        <v>0</v>
      </c>
      <c r="H74" s="101">
        <v>0</v>
      </c>
      <c r="I74" s="101">
        <v>0</v>
      </c>
      <c r="J74" s="100">
        <f t="shared" si="2"/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0">
        <f t="shared" si="4"/>
        <v>4340498</v>
      </c>
      <c r="Q74" s="111"/>
    </row>
    <row r="75" spans="1:17" s="25" customFormat="1" ht="12.75">
      <c r="A75" s="75" t="s">
        <v>182</v>
      </c>
      <c r="B75" s="75" t="s">
        <v>184</v>
      </c>
      <c r="C75" s="76" t="s">
        <v>183</v>
      </c>
      <c r="D75" s="77" t="s">
        <v>185</v>
      </c>
      <c r="E75" s="73">
        <f t="shared" si="1"/>
        <v>11024025</v>
      </c>
      <c r="F75" s="74">
        <v>11024025</v>
      </c>
      <c r="G75" s="74">
        <v>0</v>
      </c>
      <c r="H75" s="74">
        <v>0</v>
      </c>
      <c r="I75" s="74">
        <v>0</v>
      </c>
      <c r="J75" s="73">
        <f t="shared" si="2"/>
        <v>11173472</v>
      </c>
      <c r="K75" s="74">
        <v>8780732</v>
      </c>
      <c r="L75" s="74">
        <v>0</v>
      </c>
      <c r="M75" s="74">
        <v>0</v>
      </c>
      <c r="N75" s="74">
        <v>2392740</v>
      </c>
      <c r="O75" s="74">
        <v>0</v>
      </c>
      <c r="P75" s="26">
        <f t="shared" si="4"/>
        <v>22197497</v>
      </c>
      <c r="Q75" s="30"/>
    </row>
    <row r="76" spans="1:17" s="112" customFormat="1" ht="33" customHeight="1">
      <c r="A76" s="97"/>
      <c r="B76" s="97"/>
      <c r="C76" s="98"/>
      <c r="D76" s="110" t="s">
        <v>545</v>
      </c>
      <c r="E76" s="100">
        <f t="shared" si="1"/>
        <v>7356755</v>
      </c>
      <c r="F76" s="101">
        <v>7356755</v>
      </c>
      <c r="G76" s="101">
        <v>0</v>
      </c>
      <c r="H76" s="101">
        <v>0</v>
      </c>
      <c r="I76" s="101">
        <v>0</v>
      </c>
      <c r="J76" s="100">
        <f t="shared" si="2"/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0">
        <f t="shared" si="4"/>
        <v>7356755</v>
      </c>
      <c r="Q76" s="111"/>
    </row>
    <row r="77" spans="1:17" s="25" customFormat="1" ht="25.5">
      <c r="A77" s="75" t="s">
        <v>186</v>
      </c>
      <c r="B77" s="75" t="s">
        <v>187</v>
      </c>
      <c r="C77" s="78"/>
      <c r="D77" s="77" t="s">
        <v>188</v>
      </c>
      <c r="E77" s="73">
        <f t="shared" si="1"/>
        <v>81442116</v>
      </c>
      <c r="F77" s="74">
        <v>81442116</v>
      </c>
      <c r="G77" s="74">
        <v>0</v>
      </c>
      <c r="H77" s="74">
        <v>0</v>
      </c>
      <c r="I77" s="74">
        <v>0</v>
      </c>
      <c r="J77" s="73">
        <f t="shared" si="2"/>
        <v>1873736</v>
      </c>
      <c r="K77" s="74">
        <v>1823736</v>
      </c>
      <c r="L77" s="74">
        <v>0</v>
      </c>
      <c r="M77" s="74">
        <v>0</v>
      </c>
      <c r="N77" s="74">
        <v>50000</v>
      </c>
      <c r="O77" s="74">
        <v>0</v>
      </c>
      <c r="P77" s="73">
        <f t="shared" si="4"/>
        <v>83315852</v>
      </c>
      <c r="Q77" s="30"/>
    </row>
    <row r="78" spans="1:17" s="25" customFormat="1" ht="38.25">
      <c r="A78" s="75" t="s">
        <v>189</v>
      </c>
      <c r="B78" s="75" t="s">
        <v>191</v>
      </c>
      <c r="C78" s="76" t="s">
        <v>190</v>
      </c>
      <c r="D78" s="77" t="s">
        <v>192</v>
      </c>
      <c r="E78" s="73">
        <f t="shared" si="1"/>
        <v>81442116</v>
      </c>
      <c r="F78" s="74">
        <v>81442116</v>
      </c>
      <c r="G78" s="74">
        <v>0</v>
      </c>
      <c r="H78" s="74">
        <v>0</v>
      </c>
      <c r="I78" s="74">
        <v>0</v>
      </c>
      <c r="J78" s="73">
        <f t="shared" si="2"/>
        <v>1873736</v>
      </c>
      <c r="K78" s="74">
        <v>1823736</v>
      </c>
      <c r="L78" s="74">
        <v>0</v>
      </c>
      <c r="M78" s="74">
        <v>0</v>
      </c>
      <c r="N78" s="74">
        <v>50000</v>
      </c>
      <c r="O78" s="74">
        <v>0</v>
      </c>
      <c r="P78" s="73">
        <f t="shared" si="4"/>
        <v>83315852</v>
      </c>
      <c r="Q78" s="30"/>
    </row>
    <row r="79" spans="1:17" s="112" customFormat="1" ht="42" customHeight="1">
      <c r="A79" s="97"/>
      <c r="B79" s="97"/>
      <c r="C79" s="98"/>
      <c r="D79" s="110" t="s">
        <v>557</v>
      </c>
      <c r="E79" s="100">
        <f t="shared" si="1"/>
        <v>32903500</v>
      </c>
      <c r="F79" s="101">
        <v>32903500</v>
      </c>
      <c r="G79" s="101">
        <v>0</v>
      </c>
      <c r="H79" s="101">
        <v>0</v>
      </c>
      <c r="I79" s="101">
        <v>0</v>
      </c>
      <c r="J79" s="100">
        <f t="shared" si="2"/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0">
        <f t="shared" si="4"/>
        <v>32903500</v>
      </c>
      <c r="Q79" s="111"/>
    </row>
    <row r="80" spans="1:18" s="25" customFormat="1" ht="25.5">
      <c r="A80" s="75" t="s">
        <v>193</v>
      </c>
      <c r="B80" s="75" t="s">
        <v>195</v>
      </c>
      <c r="C80" s="76" t="s">
        <v>194</v>
      </c>
      <c r="D80" s="77" t="s">
        <v>196</v>
      </c>
      <c r="E80" s="73">
        <f t="shared" si="1"/>
        <v>36928888</v>
      </c>
      <c r="F80" s="74">
        <v>36928888</v>
      </c>
      <c r="G80" s="74">
        <v>0</v>
      </c>
      <c r="H80" s="74">
        <v>0</v>
      </c>
      <c r="I80" s="74">
        <v>0</v>
      </c>
      <c r="J80" s="73">
        <f t="shared" si="2"/>
        <v>4781000</v>
      </c>
      <c r="K80" s="74">
        <v>0</v>
      </c>
      <c r="L80" s="74">
        <v>0</v>
      </c>
      <c r="M80" s="74">
        <v>0</v>
      </c>
      <c r="N80" s="74">
        <f>3420000+1361000</f>
        <v>4781000</v>
      </c>
      <c r="O80" s="74">
        <f>3420000+1361000</f>
        <v>4781000</v>
      </c>
      <c r="P80" s="73">
        <f t="shared" si="4"/>
        <v>41709888</v>
      </c>
      <c r="Q80" s="30"/>
      <c r="R80" s="30"/>
    </row>
    <row r="81" spans="1:17" s="112" customFormat="1" ht="48" customHeight="1">
      <c r="A81" s="97"/>
      <c r="B81" s="97"/>
      <c r="C81" s="98"/>
      <c r="D81" s="110" t="s">
        <v>557</v>
      </c>
      <c r="E81" s="100">
        <f t="shared" si="1"/>
        <v>1557013</v>
      </c>
      <c r="F81" s="101">
        <v>1557013</v>
      </c>
      <c r="G81" s="101">
        <v>0</v>
      </c>
      <c r="H81" s="101">
        <v>0</v>
      </c>
      <c r="I81" s="101">
        <v>0</v>
      </c>
      <c r="J81" s="100">
        <f t="shared" si="2"/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0">
        <f t="shared" si="4"/>
        <v>1557013</v>
      </c>
      <c r="Q81" s="111"/>
    </row>
    <row r="82" spans="1:17" s="25" customFormat="1" ht="25.5">
      <c r="A82" s="75" t="s">
        <v>197</v>
      </c>
      <c r="B82" s="75" t="s">
        <v>152</v>
      </c>
      <c r="C82" s="76" t="s">
        <v>151</v>
      </c>
      <c r="D82" s="77" t="s">
        <v>153</v>
      </c>
      <c r="E82" s="73">
        <f t="shared" si="1"/>
        <v>0</v>
      </c>
      <c r="F82" s="74">
        <v>0</v>
      </c>
      <c r="G82" s="74">
        <v>0</v>
      </c>
      <c r="H82" s="74">
        <v>0</v>
      </c>
      <c r="I82" s="74">
        <v>0</v>
      </c>
      <c r="J82" s="73">
        <f t="shared" si="2"/>
        <v>4044105</v>
      </c>
      <c r="K82" s="74">
        <v>0</v>
      </c>
      <c r="L82" s="74">
        <v>0</v>
      </c>
      <c r="M82" s="74">
        <v>0</v>
      </c>
      <c r="N82" s="74">
        <v>4044105</v>
      </c>
      <c r="O82" s="74">
        <v>4044105</v>
      </c>
      <c r="P82" s="73">
        <f t="shared" si="4"/>
        <v>4044105</v>
      </c>
      <c r="Q82" s="30"/>
    </row>
    <row r="83" spans="1:17" s="25" customFormat="1" ht="17.25" customHeight="1">
      <c r="A83" s="75" t="s">
        <v>198</v>
      </c>
      <c r="B83" s="75" t="s">
        <v>199</v>
      </c>
      <c r="C83" s="76" t="s">
        <v>151</v>
      </c>
      <c r="D83" s="77" t="s">
        <v>200</v>
      </c>
      <c r="E83" s="73">
        <f t="shared" si="1"/>
        <v>0</v>
      </c>
      <c r="F83" s="74">
        <v>0</v>
      </c>
      <c r="G83" s="74">
        <v>0</v>
      </c>
      <c r="H83" s="74">
        <v>0</v>
      </c>
      <c r="I83" s="74">
        <v>0</v>
      </c>
      <c r="J83" s="73">
        <f t="shared" si="2"/>
        <v>4044105</v>
      </c>
      <c r="K83" s="74">
        <v>0</v>
      </c>
      <c r="L83" s="74">
        <v>0</v>
      </c>
      <c r="M83" s="74">
        <v>0</v>
      </c>
      <c r="N83" s="74">
        <v>4044105</v>
      </c>
      <c r="O83" s="74">
        <v>4044105</v>
      </c>
      <c r="P83" s="73">
        <f t="shared" si="4"/>
        <v>4044105</v>
      </c>
      <c r="Q83" s="30"/>
    </row>
    <row r="84" spans="1:17" s="25" customFormat="1" ht="33" customHeight="1">
      <c r="A84" s="79" t="s">
        <v>521</v>
      </c>
      <c r="B84" s="75">
        <v>7380</v>
      </c>
      <c r="C84" s="79" t="s">
        <v>162</v>
      </c>
      <c r="D84" s="80" t="s">
        <v>522</v>
      </c>
      <c r="E84" s="73">
        <f t="shared" si="1"/>
        <v>0</v>
      </c>
      <c r="F84" s="74">
        <v>0</v>
      </c>
      <c r="G84" s="74">
        <v>0</v>
      </c>
      <c r="H84" s="74">
        <v>0</v>
      </c>
      <c r="I84" s="74">
        <v>0</v>
      </c>
      <c r="J84" s="73">
        <f t="shared" si="2"/>
        <v>1174872</v>
      </c>
      <c r="K84" s="74">
        <v>0</v>
      </c>
      <c r="L84" s="74">
        <v>0</v>
      </c>
      <c r="M84" s="74">
        <v>0</v>
      </c>
      <c r="N84" s="74">
        <v>1174872</v>
      </c>
      <c r="O84" s="74">
        <v>1174872</v>
      </c>
      <c r="P84" s="73">
        <f t="shared" si="4"/>
        <v>1174872</v>
      </c>
      <c r="Q84" s="30"/>
    </row>
    <row r="85" spans="1:17" s="119" customFormat="1" ht="25.5">
      <c r="A85" s="113" t="s">
        <v>201</v>
      </c>
      <c r="B85" s="114"/>
      <c r="C85" s="115"/>
      <c r="D85" s="116" t="s">
        <v>202</v>
      </c>
      <c r="E85" s="117">
        <f t="shared" si="1"/>
        <v>753795511</v>
      </c>
      <c r="F85" s="117">
        <f>F86+F102+F144+F186</f>
        <v>753795511</v>
      </c>
      <c r="G85" s="117">
        <f>G86+G102+G144+G186</f>
        <v>41786635</v>
      </c>
      <c r="H85" s="117">
        <f>H86+H102+H144+H186</f>
        <v>2160789</v>
      </c>
      <c r="I85" s="117">
        <f>I86+I102+I144+I186</f>
        <v>0</v>
      </c>
      <c r="J85" s="117">
        <f t="shared" si="2"/>
        <v>370130</v>
      </c>
      <c r="K85" s="117">
        <f>K86+K102+K144+K186</f>
        <v>200130</v>
      </c>
      <c r="L85" s="117">
        <f>L86+L102+L144+L186</f>
        <v>132810</v>
      </c>
      <c r="M85" s="117">
        <f>M86+M102+M144+M186</f>
        <v>0</v>
      </c>
      <c r="N85" s="117">
        <f>N86+N102+N144+N186</f>
        <v>170000</v>
      </c>
      <c r="O85" s="117">
        <f>O86+O102+O144+O186</f>
        <v>170000</v>
      </c>
      <c r="P85" s="117">
        <f t="shared" si="4"/>
        <v>754165641</v>
      </c>
      <c r="Q85" s="118"/>
    </row>
    <row r="86" spans="1:17" s="51" customFormat="1" ht="33" customHeight="1">
      <c r="A86" s="38" t="s">
        <v>203</v>
      </c>
      <c r="B86" s="39"/>
      <c r="C86" s="40"/>
      <c r="D86" s="2" t="s">
        <v>509</v>
      </c>
      <c r="E86" s="3">
        <f t="shared" si="1"/>
        <v>23476318</v>
      </c>
      <c r="F86" s="3">
        <f>F87+F88+F89+F94+F97+F98+F99+F101</f>
        <v>23476318</v>
      </c>
      <c r="G86" s="3">
        <f>G87+G88+G89+G94+G97+G98+G99+G101</f>
        <v>5667772</v>
      </c>
      <c r="H86" s="3">
        <f>H87+H88+H89+H94+H97+H98+H99+H101</f>
        <v>486920</v>
      </c>
      <c r="I86" s="3">
        <f>I87+I88+I89+I94+I97+I98+I99+I101</f>
        <v>0</v>
      </c>
      <c r="J86" s="3">
        <f t="shared" si="2"/>
        <v>170000</v>
      </c>
      <c r="K86" s="3">
        <f>K87+K88+K89+K94+K97+K98+K99+K101</f>
        <v>0</v>
      </c>
      <c r="L86" s="3">
        <f>L87+L88+L89+L94+L97+L98+L99+L101</f>
        <v>0</v>
      </c>
      <c r="M86" s="3">
        <f>M87+M88+M89+M94+M97+M98+M99+M101</f>
        <v>0</v>
      </c>
      <c r="N86" s="3">
        <f>N87+N88+N89+N94+N97+N98+N99+N101</f>
        <v>170000</v>
      </c>
      <c r="O86" s="3">
        <f>O87+O88+O89+O94+O97+O98+O99+O101</f>
        <v>170000</v>
      </c>
      <c r="P86" s="3">
        <f t="shared" si="4"/>
        <v>23646318</v>
      </c>
      <c r="Q86" s="50"/>
    </row>
    <row r="87" spans="1:17" s="25" customFormat="1" ht="38.25">
      <c r="A87" s="75" t="s">
        <v>204</v>
      </c>
      <c r="B87" s="75" t="s">
        <v>36</v>
      </c>
      <c r="C87" s="76" t="s">
        <v>21</v>
      </c>
      <c r="D87" s="77" t="s">
        <v>37</v>
      </c>
      <c r="E87" s="73">
        <f t="shared" si="1"/>
        <v>3366918</v>
      </c>
      <c r="F87" s="74">
        <v>3366918</v>
      </c>
      <c r="G87" s="74">
        <v>2595472</v>
      </c>
      <c r="H87" s="74">
        <v>103620</v>
      </c>
      <c r="I87" s="74">
        <v>0</v>
      </c>
      <c r="J87" s="73">
        <f t="shared" si="2"/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3">
        <f aca="true" t="shared" si="5" ref="P87:P118">E87+J87</f>
        <v>3366918</v>
      </c>
      <c r="Q87" s="30"/>
    </row>
    <row r="88" spans="1:17" s="25" customFormat="1" ht="27.75" customHeight="1">
      <c r="A88" s="75" t="s">
        <v>205</v>
      </c>
      <c r="B88" s="75" t="s">
        <v>26</v>
      </c>
      <c r="C88" s="76" t="s">
        <v>25</v>
      </c>
      <c r="D88" s="77" t="s">
        <v>27</v>
      </c>
      <c r="E88" s="73">
        <f aca="true" t="shared" si="6" ref="E88:E103">F88+I88</f>
        <v>198000</v>
      </c>
      <c r="F88" s="74">
        <v>198000</v>
      </c>
      <c r="G88" s="74">
        <v>0</v>
      </c>
      <c r="H88" s="74">
        <v>0</v>
      </c>
      <c r="I88" s="74">
        <v>0</v>
      </c>
      <c r="J88" s="73">
        <f aca="true" t="shared" si="7" ref="J88:J103">K88+N88</f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3">
        <f t="shared" si="5"/>
        <v>198000</v>
      </c>
      <c r="Q88" s="30"/>
    </row>
    <row r="89" spans="1:17" s="25" customFormat="1" ht="51">
      <c r="A89" s="75" t="s">
        <v>228</v>
      </c>
      <c r="B89" s="75" t="s">
        <v>229</v>
      </c>
      <c r="C89" s="78"/>
      <c r="D89" s="77" t="s">
        <v>230</v>
      </c>
      <c r="E89" s="73">
        <f t="shared" si="6"/>
        <v>4960000</v>
      </c>
      <c r="F89" s="74">
        <f>F90+F91+F92+F93</f>
        <v>4960000</v>
      </c>
      <c r="G89" s="74">
        <f>G90+G91+G92+G93</f>
        <v>0</v>
      </c>
      <c r="H89" s="74">
        <f>H90+H91+H92+H93</f>
        <v>0</v>
      </c>
      <c r="I89" s="74">
        <f>I90+I91+I92+I93</f>
        <v>0</v>
      </c>
      <c r="J89" s="73">
        <f t="shared" si="7"/>
        <v>170000</v>
      </c>
      <c r="K89" s="74">
        <f>K90+K91+K92+K93</f>
        <v>0</v>
      </c>
      <c r="L89" s="74">
        <f>L90+L91+L92+L93</f>
        <v>0</v>
      </c>
      <c r="M89" s="74">
        <f>M90+M91+M92+M93</f>
        <v>0</v>
      </c>
      <c r="N89" s="74">
        <f>N90+N91+N92+N93</f>
        <v>170000</v>
      </c>
      <c r="O89" s="74">
        <f>O90+O91+O92+O93</f>
        <v>170000</v>
      </c>
      <c r="P89" s="73">
        <f t="shared" si="5"/>
        <v>5130000</v>
      </c>
      <c r="Q89" s="30"/>
    </row>
    <row r="90" spans="1:17" s="25" customFormat="1" ht="37.5" customHeight="1">
      <c r="A90" s="75" t="s">
        <v>231</v>
      </c>
      <c r="B90" s="75" t="s">
        <v>232</v>
      </c>
      <c r="C90" s="76" t="s">
        <v>213</v>
      </c>
      <c r="D90" s="77" t="s">
        <v>233</v>
      </c>
      <c r="E90" s="73">
        <f t="shared" si="6"/>
        <v>0</v>
      </c>
      <c r="F90" s="74">
        <v>0</v>
      </c>
      <c r="G90" s="74">
        <v>0</v>
      </c>
      <c r="H90" s="74">
        <v>0</v>
      </c>
      <c r="I90" s="74">
        <v>0</v>
      </c>
      <c r="J90" s="73">
        <f t="shared" si="7"/>
        <v>170000</v>
      </c>
      <c r="K90" s="74">
        <v>0</v>
      </c>
      <c r="L90" s="74">
        <v>0</v>
      </c>
      <c r="M90" s="74">
        <v>0</v>
      </c>
      <c r="N90" s="74">
        <v>170000</v>
      </c>
      <c r="O90" s="74">
        <v>170000</v>
      </c>
      <c r="P90" s="73">
        <f t="shared" si="5"/>
        <v>170000</v>
      </c>
      <c r="Q90" s="30"/>
    </row>
    <row r="91" spans="1:17" s="25" customFormat="1" ht="48" customHeight="1">
      <c r="A91" s="75" t="s">
        <v>234</v>
      </c>
      <c r="B91" s="75" t="s">
        <v>236</v>
      </c>
      <c r="C91" s="76" t="s">
        <v>235</v>
      </c>
      <c r="D91" s="77" t="s">
        <v>237</v>
      </c>
      <c r="E91" s="73">
        <f t="shared" si="6"/>
        <v>1000000</v>
      </c>
      <c r="F91" s="74">
        <v>1000000</v>
      </c>
      <c r="G91" s="74">
        <v>0</v>
      </c>
      <c r="H91" s="74">
        <v>0</v>
      </c>
      <c r="I91" s="74">
        <v>0</v>
      </c>
      <c r="J91" s="73">
        <f t="shared" si="7"/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3">
        <f t="shared" si="5"/>
        <v>1000000</v>
      </c>
      <c r="Q91" s="30"/>
    </row>
    <row r="92" spans="1:17" s="25" customFormat="1" ht="44.25" customHeight="1">
      <c r="A92" s="75" t="s">
        <v>238</v>
      </c>
      <c r="B92" s="75" t="s">
        <v>239</v>
      </c>
      <c r="C92" s="76" t="s">
        <v>235</v>
      </c>
      <c r="D92" s="77" t="s">
        <v>240</v>
      </c>
      <c r="E92" s="73">
        <f t="shared" si="6"/>
        <v>960000</v>
      </c>
      <c r="F92" s="74">
        <v>960000</v>
      </c>
      <c r="G92" s="74">
        <v>0</v>
      </c>
      <c r="H92" s="74">
        <v>0</v>
      </c>
      <c r="I92" s="74">
        <v>0</v>
      </c>
      <c r="J92" s="73">
        <f t="shared" si="7"/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3">
        <f t="shared" si="5"/>
        <v>960000</v>
      </c>
      <c r="Q92" s="30"/>
    </row>
    <row r="93" spans="1:17" s="25" customFormat="1" ht="45.75" customHeight="1">
      <c r="A93" s="75" t="s">
        <v>241</v>
      </c>
      <c r="B93" s="75" t="s">
        <v>242</v>
      </c>
      <c r="C93" s="76" t="s">
        <v>235</v>
      </c>
      <c r="D93" s="77" t="s">
        <v>243</v>
      </c>
      <c r="E93" s="73">
        <f t="shared" si="6"/>
        <v>3000000</v>
      </c>
      <c r="F93" s="74">
        <v>3000000</v>
      </c>
      <c r="G93" s="74">
        <v>0</v>
      </c>
      <c r="H93" s="74">
        <v>0</v>
      </c>
      <c r="I93" s="74">
        <v>0</v>
      </c>
      <c r="J93" s="73">
        <f t="shared" si="7"/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3">
        <f t="shared" si="5"/>
        <v>3000000</v>
      </c>
      <c r="Q93" s="30"/>
    </row>
    <row r="94" spans="1:17" s="25" customFormat="1" ht="30.75" customHeight="1">
      <c r="A94" s="75" t="s">
        <v>280</v>
      </c>
      <c r="B94" s="75" t="s">
        <v>281</v>
      </c>
      <c r="C94" s="78"/>
      <c r="D94" s="77" t="s">
        <v>282</v>
      </c>
      <c r="E94" s="73">
        <f t="shared" si="6"/>
        <v>2401550</v>
      </c>
      <c r="F94" s="74">
        <f>F95+F96</f>
        <v>2401550</v>
      </c>
      <c r="G94" s="74">
        <f>G95+G96</f>
        <v>1721700</v>
      </c>
      <c r="H94" s="74">
        <f>H95+H96</f>
        <v>73400</v>
      </c>
      <c r="I94" s="74">
        <f>I95+I96</f>
        <v>0</v>
      </c>
      <c r="J94" s="73">
        <f t="shared" si="7"/>
        <v>0</v>
      </c>
      <c r="K94" s="74">
        <f>K95+K96</f>
        <v>0</v>
      </c>
      <c r="L94" s="74">
        <f>L95+L96</f>
        <v>0</v>
      </c>
      <c r="M94" s="74">
        <f>M95+M96</f>
        <v>0</v>
      </c>
      <c r="N94" s="74">
        <f>N95+N96</f>
        <v>0</v>
      </c>
      <c r="O94" s="74">
        <f>O95+O96</f>
        <v>0</v>
      </c>
      <c r="P94" s="73">
        <f t="shared" si="5"/>
        <v>2401550</v>
      </c>
      <c r="Q94" s="30"/>
    </row>
    <row r="95" spans="1:17" s="25" customFormat="1" ht="25.5">
      <c r="A95" s="75" t="s">
        <v>283</v>
      </c>
      <c r="B95" s="75" t="s">
        <v>284</v>
      </c>
      <c r="C95" s="76" t="s">
        <v>55</v>
      </c>
      <c r="D95" s="77" t="s">
        <v>285</v>
      </c>
      <c r="E95" s="73">
        <f t="shared" si="6"/>
        <v>2236250</v>
      </c>
      <c r="F95" s="74">
        <v>2236250</v>
      </c>
      <c r="G95" s="74">
        <v>1721700</v>
      </c>
      <c r="H95" s="74">
        <v>73400</v>
      </c>
      <c r="I95" s="74">
        <v>0</v>
      </c>
      <c r="J95" s="73">
        <f t="shared" si="7"/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3">
        <f t="shared" si="5"/>
        <v>2236250</v>
      </c>
      <c r="Q95" s="30"/>
    </row>
    <row r="96" spans="1:17" s="25" customFormat="1" ht="12.75">
      <c r="A96" s="75" t="s">
        <v>286</v>
      </c>
      <c r="B96" s="75" t="s">
        <v>287</v>
      </c>
      <c r="C96" s="76" t="s">
        <v>55</v>
      </c>
      <c r="D96" s="77" t="s">
        <v>288</v>
      </c>
      <c r="E96" s="73">
        <f t="shared" si="6"/>
        <v>165300</v>
      </c>
      <c r="F96" s="74">
        <v>165300</v>
      </c>
      <c r="G96" s="74">
        <v>0</v>
      </c>
      <c r="H96" s="74">
        <v>0</v>
      </c>
      <c r="I96" s="74">
        <v>0</v>
      </c>
      <c r="J96" s="73">
        <f t="shared" si="7"/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3">
        <f t="shared" si="5"/>
        <v>165300</v>
      </c>
      <c r="Q96" s="30"/>
    </row>
    <row r="97" spans="1:17" s="25" customFormat="1" ht="63.75">
      <c r="A97" s="75" t="s">
        <v>289</v>
      </c>
      <c r="B97" s="75" t="s">
        <v>78</v>
      </c>
      <c r="C97" s="76" t="s">
        <v>55</v>
      </c>
      <c r="D97" s="77" t="s">
        <v>79</v>
      </c>
      <c r="E97" s="73">
        <f t="shared" si="6"/>
        <v>1400000</v>
      </c>
      <c r="F97" s="74">
        <v>1400000</v>
      </c>
      <c r="G97" s="74">
        <v>0</v>
      </c>
      <c r="H97" s="74">
        <v>0</v>
      </c>
      <c r="I97" s="74">
        <v>0</v>
      </c>
      <c r="J97" s="73">
        <f t="shared" si="7"/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3">
        <f t="shared" si="5"/>
        <v>1400000</v>
      </c>
      <c r="Q97" s="30"/>
    </row>
    <row r="98" spans="1:17" s="25" customFormat="1" ht="76.5">
      <c r="A98" s="75" t="s">
        <v>295</v>
      </c>
      <c r="B98" s="75" t="s">
        <v>296</v>
      </c>
      <c r="C98" s="76" t="s">
        <v>207</v>
      </c>
      <c r="D98" s="77" t="s">
        <v>297</v>
      </c>
      <c r="E98" s="73">
        <f t="shared" si="6"/>
        <v>11200</v>
      </c>
      <c r="F98" s="74">
        <v>11200</v>
      </c>
      <c r="G98" s="74">
        <v>0</v>
      </c>
      <c r="H98" s="74">
        <v>0</v>
      </c>
      <c r="I98" s="74">
        <v>0</v>
      </c>
      <c r="J98" s="73">
        <f t="shared" si="7"/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3">
        <f t="shared" si="5"/>
        <v>11200</v>
      </c>
      <c r="Q98" s="30"/>
    </row>
    <row r="99" spans="1:17" s="25" customFormat="1" ht="12.75">
      <c r="A99" s="75" t="s">
        <v>298</v>
      </c>
      <c r="B99" s="75" t="s">
        <v>299</v>
      </c>
      <c r="C99" s="78"/>
      <c r="D99" s="77" t="s">
        <v>300</v>
      </c>
      <c r="E99" s="73">
        <f t="shared" si="6"/>
        <v>447750</v>
      </c>
      <c r="F99" s="74">
        <f>F100</f>
        <v>447750</v>
      </c>
      <c r="G99" s="74">
        <f>G100</f>
        <v>0</v>
      </c>
      <c r="H99" s="74">
        <f>H100</f>
        <v>0</v>
      </c>
      <c r="I99" s="74">
        <f>I100</f>
        <v>0</v>
      </c>
      <c r="J99" s="73">
        <f t="shared" si="7"/>
        <v>0</v>
      </c>
      <c r="K99" s="74">
        <f>K100</f>
        <v>0</v>
      </c>
      <c r="L99" s="74">
        <f>L100</f>
        <v>0</v>
      </c>
      <c r="M99" s="74">
        <f>M100</f>
        <v>0</v>
      </c>
      <c r="N99" s="74">
        <f>N100</f>
        <v>0</v>
      </c>
      <c r="O99" s="74">
        <f>O100</f>
        <v>0</v>
      </c>
      <c r="P99" s="73">
        <f t="shared" si="5"/>
        <v>447750</v>
      </c>
      <c r="Q99" s="30"/>
    </row>
    <row r="100" spans="1:17" s="25" customFormat="1" ht="55.5" customHeight="1">
      <c r="A100" s="75" t="s">
        <v>301</v>
      </c>
      <c r="B100" s="75" t="s">
        <v>302</v>
      </c>
      <c r="C100" s="76" t="s">
        <v>213</v>
      </c>
      <c r="D100" s="77" t="s">
        <v>303</v>
      </c>
      <c r="E100" s="73">
        <f t="shared" si="6"/>
        <v>447750</v>
      </c>
      <c r="F100" s="74">
        <v>447750</v>
      </c>
      <c r="G100" s="74">
        <v>0</v>
      </c>
      <c r="H100" s="74">
        <v>0</v>
      </c>
      <c r="I100" s="74">
        <v>0</v>
      </c>
      <c r="J100" s="73">
        <f t="shared" si="7"/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3">
        <f t="shared" si="5"/>
        <v>447750</v>
      </c>
      <c r="Q100" s="30"/>
    </row>
    <row r="101" spans="1:17" s="25" customFormat="1" ht="21.75" customHeight="1">
      <c r="A101" s="75" t="s">
        <v>304</v>
      </c>
      <c r="B101" s="75" t="s">
        <v>84</v>
      </c>
      <c r="C101" s="76" t="s">
        <v>59</v>
      </c>
      <c r="D101" s="77" t="s">
        <v>85</v>
      </c>
      <c r="E101" s="73">
        <f t="shared" si="6"/>
        <v>10690900</v>
      </c>
      <c r="F101" s="74">
        <v>10690900</v>
      </c>
      <c r="G101" s="74">
        <v>1350600</v>
      </c>
      <c r="H101" s="74">
        <v>309900</v>
      </c>
      <c r="I101" s="74">
        <v>0</v>
      </c>
      <c r="J101" s="73">
        <f t="shared" si="7"/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3">
        <f t="shared" si="5"/>
        <v>10690900</v>
      </c>
      <c r="Q101" s="30"/>
    </row>
    <row r="102" spans="1:17" s="12" customFormat="1" ht="25.5">
      <c r="A102" s="81" t="s">
        <v>203</v>
      </c>
      <c r="B102" s="82"/>
      <c r="C102" s="83"/>
      <c r="D102" s="84" t="s">
        <v>510</v>
      </c>
      <c r="E102" s="133">
        <f t="shared" si="6"/>
        <v>252879481</v>
      </c>
      <c r="F102" s="133">
        <f>F103+F104+F105+F107+F112+F117+F136+F138+F140+F141+F143</f>
        <v>252879481</v>
      </c>
      <c r="G102" s="133">
        <f>G103+G104+G105+G107+G112+G117+G136+G138+G140+G141+G143</f>
        <v>12009555</v>
      </c>
      <c r="H102" s="133">
        <f>H103+H104+H105+H107+H112+H117+H136+H138+H140+H141+H143</f>
        <v>583128</v>
      </c>
      <c r="I102" s="133">
        <f>I103+I104+I105+I107+I112+I117+I136+I138+I140+I141+I143</f>
        <v>0</v>
      </c>
      <c r="J102" s="133">
        <f t="shared" si="7"/>
        <v>39400</v>
      </c>
      <c r="K102" s="133">
        <f>K103+K104+K105+K107+K112+K117+K136+K138+K140+K141+K143</f>
        <v>39400</v>
      </c>
      <c r="L102" s="133">
        <f>L103+L104+L105+L107+L112+L117+L136+L138+L140+L141+L143</f>
        <v>20000</v>
      </c>
      <c r="M102" s="133">
        <f>M103+M104+M105+M107+M112+M117+M136+M138+M140+M141+M143</f>
        <v>0</v>
      </c>
      <c r="N102" s="133">
        <f>N103+N104+N105+N107+N112+N117+N136+N138+N140+N141+N143</f>
        <v>0</v>
      </c>
      <c r="O102" s="133">
        <f>O103+O104+O105+O107+O112+O117+O136+O138+O140+O141+O143</f>
        <v>0</v>
      </c>
      <c r="P102" s="133">
        <f t="shared" si="5"/>
        <v>252918881</v>
      </c>
      <c r="Q102" s="31"/>
    </row>
    <row r="103" spans="1:17" s="6" customFormat="1" ht="38.25">
      <c r="A103" s="7" t="s">
        <v>204</v>
      </c>
      <c r="B103" s="7" t="s">
        <v>36</v>
      </c>
      <c r="C103" s="8" t="s">
        <v>21</v>
      </c>
      <c r="D103" s="9" t="s">
        <v>37</v>
      </c>
      <c r="E103" s="5">
        <f t="shared" si="6"/>
        <v>9461281</v>
      </c>
      <c r="F103" s="10">
        <v>9461281</v>
      </c>
      <c r="G103" s="10">
        <v>7471355</v>
      </c>
      <c r="H103" s="10">
        <v>223228</v>
      </c>
      <c r="I103" s="10">
        <v>0</v>
      </c>
      <c r="J103" s="5">
        <f t="shared" si="7"/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5">
        <f t="shared" si="5"/>
        <v>9461281</v>
      </c>
      <c r="Q103" s="24"/>
    </row>
    <row r="104" spans="1:17" s="6" customFormat="1" ht="25.5">
      <c r="A104" s="7" t="s">
        <v>205</v>
      </c>
      <c r="B104" s="7" t="s">
        <v>26</v>
      </c>
      <c r="C104" s="8" t="s">
        <v>25</v>
      </c>
      <c r="D104" s="9" t="s">
        <v>27</v>
      </c>
      <c r="E104" s="5">
        <f aca="true" t="shared" si="8" ref="E104:E145">F104+I104</f>
        <v>198000</v>
      </c>
      <c r="F104" s="10">
        <v>198000</v>
      </c>
      <c r="G104" s="10">
        <v>0</v>
      </c>
      <c r="H104" s="10">
        <v>0</v>
      </c>
      <c r="I104" s="10">
        <v>0</v>
      </c>
      <c r="J104" s="5">
        <f aca="true" t="shared" si="9" ref="J104:J145">K104+N104</f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5">
        <f t="shared" si="5"/>
        <v>198000</v>
      </c>
      <c r="Q104" s="24"/>
    </row>
    <row r="105" spans="1:17" s="6" customFormat="1" ht="38.25">
      <c r="A105" s="7" t="s">
        <v>206</v>
      </c>
      <c r="B105" s="7" t="s">
        <v>207</v>
      </c>
      <c r="C105" s="8" t="s">
        <v>46</v>
      </c>
      <c r="D105" s="9" t="s">
        <v>208</v>
      </c>
      <c r="E105" s="5">
        <f t="shared" si="8"/>
        <v>5488700</v>
      </c>
      <c r="F105" s="10">
        <f>F106</f>
        <v>5488700</v>
      </c>
      <c r="G105" s="10">
        <f>G106</f>
        <v>0</v>
      </c>
      <c r="H105" s="10">
        <f>H106</f>
        <v>0</v>
      </c>
      <c r="I105" s="10">
        <f>I106</f>
        <v>0</v>
      </c>
      <c r="J105" s="5">
        <f t="shared" si="9"/>
        <v>0</v>
      </c>
      <c r="K105" s="10">
        <f>K106</f>
        <v>0</v>
      </c>
      <c r="L105" s="10">
        <f>L106</f>
        <v>0</v>
      </c>
      <c r="M105" s="10">
        <f>M106</f>
        <v>0</v>
      </c>
      <c r="N105" s="10">
        <f>N106</f>
        <v>0</v>
      </c>
      <c r="O105" s="10">
        <f>O106</f>
        <v>0</v>
      </c>
      <c r="P105" s="5">
        <f t="shared" si="5"/>
        <v>5488700</v>
      </c>
      <c r="Q105" s="24"/>
    </row>
    <row r="106" spans="1:17" s="6" customFormat="1" ht="195.75" customHeight="1">
      <c r="A106" s="7"/>
      <c r="B106" s="7"/>
      <c r="C106" s="8"/>
      <c r="D106" s="11" t="s">
        <v>511</v>
      </c>
      <c r="E106" s="5">
        <f t="shared" si="8"/>
        <v>5488700</v>
      </c>
      <c r="F106" s="10">
        <v>5488700</v>
      </c>
      <c r="G106" s="10"/>
      <c r="H106" s="10"/>
      <c r="I106" s="10"/>
      <c r="J106" s="5">
        <f t="shared" si="9"/>
        <v>0</v>
      </c>
      <c r="K106" s="10"/>
      <c r="L106" s="10"/>
      <c r="M106" s="10"/>
      <c r="N106" s="10"/>
      <c r="O106" s="10"/>
      <c r="P106" s="5">
        <f t="shared" si="5"/>
        <v>5488700</v>
      </c>
      <c r="Q106" s="24"/>
    </row>
    <row r="107" spans="1:17" s="6" customFormat="1" ht="76.5">
      <c r="A107" s="7" t="s">
        <v>209</v>
      </c>
      <c r="B107" s="7" t="s">
        <v>210</v>
      </c>
      <c r="C107" s="72"/>
      <c r="D107" s="9" t="s">
        <v>211</v>
      </c>
      <c r="E107" s="5">
        <f t="shared" si="8"/>
        <v>138423700</v>
      </c>
      <c r="F107" s="10">
        <f>F108+F110</f>
        <v>138423700</v>
      </c>
      <c r="G107" s="10">
        <f>G108+G110</f>
        <v>0</v>
      </c>
      <c r="H107" s="10">
        <f>H108+H110</f>
        <v>0</v>
      </c>
      <c r="I107" s="10">
        <f>I108+I110</f>
        <v>0</v>
      </c>
      <c r="J107" s="5">
        <f t="shared" si="9"/>
        <v>0</v>
      </c>
      <c r="K107" s="10">
        <f>K108+K110</f>
        <v>0</v>
      </c>
      <c r="L107" s="10">
        <f>L108+L110</f>
        <v>0</v>
      </c>
      <c r="M107" s="10">
        <f>M108+M110</f>
        <v>0</v>
      </c>
      <c r="N107" s="10">
        <f>N108+N110</f>
        <v>0</v>
      </c>
      <c r="O107" s="10">
        <f>O108+O110</f>
        <v>0</v>
      </c>
      <c r="P107" s="5">
        <f t="shared" si="5"/>
        <v>138423700</v>
      </c>
      <c r="Q107" s="24"/>
    </row>
    <row r="108" spans="1:17" s="6" customFormat="1" ht="38.25">
      <c r="A108" s="7" t="s">
        <v>212</v>
      </c>
      <c r="B108" s="7" t="s">
        <v>214</v>
      </c>
      <c r="C108" s="8" t="s">
        <v>213</v>
      </c>
      <c r="D108" s="9" t="s">
        <v>215</v>
      </c>
      <c r="E108" s="5">
        <f t="shared" si="8"/>
        <v>18132000</v>
      </c>
      <c r="F108" s="10">
        <f>F109</f>
        <v>18132000</v>
      </c>
      <c r="G108" s="10">
        <f>G109</f>
        <v>0</v>
      </c>
      <c r="H108" s="10">
        <f>H109</f>
        <v>0</v>
      </c>
      <c r="I108" s="10">
        <f>I109</f>
        <v>0</v>
      </c>
      <c r="J108" s="5">
        <f t="shared" si="9"/>
        <v>0</v>
      </c>
      <c r="K108" s="10">
        <f>K109</f>
        <v>0</v>
      </c>
      <c r="L108" s="10">
        <f>L109</f>
        <v>0</v>
      </c>
      <c r="M108" s="10">
        <f>M109</f>
        <v>0</v>
      </c>
      <c r="N108" s="10">
        <f>N109</f>
        <v>0</v>
      </c>
      <c r="O108" s="10">
        <f>O109</f>
        <v>0</v>
      </c>
      <c r="P108" s="5">
        <f t="shared" si="5"/>
        <v>18132000</v>
      </c>
      <c r="Q108" s="24"/>
    </row>
    <row r="109" spans="1:17" s="6" customFormat="1" ht="138.75" customHeight="1">
      <c r="A109" s="7"/>
      <c r="B109" s="7"/>
      <c r="C109" s="8"/>
      <c r="D109" s="11" t="s">
        <v>512</v>
      </c>
      <c r="E109" s="5">
        <f t="shared" si="8"/>
        <v>18132000</v>
      </c>
      <c r="F109" s="10">
        <v>18132000</v>
      </c>
      <c r="G109" s="10"/>
      <c r="H109" s="10"/>
      <c r="I109" s="10"/>
      <c r="J109" s="5">
        <f t="shared" si="9"/>
        <v>0</v>
      </c>
      <c r="K109" s="10"/>
      <c r="L109" s="10"/>
      <c r="M109" s="10"/>
      <c r="N109" s="10"/>
      <c r="O109" s="10"/>
      <c r="P109" s="5">
        <f t="shared" si="5"/>
        <v>18132000</v>
      </c>
      <c r="Q109" s="24"/>
    </row>
    <row r="110" spans="1:17" s="6" customFormat="1" ht="38.25">
      <c r="A110" s="7" t="s">
        <v>216</v>
      </c>
      <c r="B110" s="7" t="s">
        <v>217</v>
      </c>
      <c r="C110" s="8" t="s">
        <v>207</v>
      </c>
      <c r="D110" s="9" t="s">
        <v>218</v>
      </c>
      <c r="E110" s="5">
        <f t="shared" si="8"/>
        <v>120291700</v>
      </c>
      <c r="F110" s="10">
        <f>F111</f>
        <v>120291700</v>
      </c>
      <c r="G110" s="10">
        <f>G111</f>
        <v>0</v>
      </c>
      <c r="H110" s="10">
        <f>H111</f>
        <v>0</v>
      </c>
      <c r="I110" s="10">
        <f>I111</f>
        <v>0</v>
      </c>
      <c r="J110" s="5">
        <f t="shared" si="9"/>
        <v>0</v>
      </c>
      <c r="K110" s="10">
        <f>K111</f>
        <v>0</v>
      </c>
      <c r="L110" s="10">
        <f>L111</f>
        <v>0</v>
      </c>
      <c r="M110" s="10">
        <f>M111</f>
        <v>0</v>
      </c>
      <c r="N110" s="10">
        <f>N111</f>
        <v>0</v>
      </c>
      <c r="O110" s="10">
        <f>O111</f>
        <v>0</v>
      </c>
      <c r="P110" s="5">
        <f t="shared" si="5"/>
        <v>120291700</v>
      </c>
      <c r="Q110" s="24"/>
    </row>
    <row r="111" spans="1:17" s="6" customFormat="1" ht="142.5" customHeight="1">
      <c r="A111" s="7"/>
      <c r="B111" s="7"/>
      <c r="C111" s="8"/>
      <c r="D111" s="11" t="s">
        <v>512</v>
      </c>
      <c r="E111" s="5">
        <f t="shared" si="8"/>
        <v>120291700</v>
      </c>
      <c r="F111" s="10">
        <v>120291700</v>
      </c>
      <c r="G111" s="10"/>
      <c r="H111" s="10"/>
      <c r="I111" s="10"/>
      <c r="J111" s="5">
        <f t="shared" si="9"/>
        <v>0</v>
      </c>
      <c r="K111" s="10"/>
      <c r="L111" s="10"/>
      <c r="M111" s="10"/>
      <c r="N111" s="10"/>
      <c r="O111" s="10"/>
      <c r="P111" s="5">
        <f t="shared" si="5"/>
        <v>120291700</v>
      </c>
      <c r="Q111" s="24"/>
    </row>
    <row r="112" spans="1:17" s="6" customFormat="1" ht="38.25">
      <c r="A112" s="7" t="s">
        <v>219</v>
      </c>
      <c r="B112" s="7" t="s">
        <v>220</v>
      </c>
      <c r="C112" s="72"/>
      <c r="D112" s="9" t="s">
        <v>221</v>
      </c>
      <c r="E112" s="5">
        <f t="shared" si="8"/>
        <v>143000</v>
      </c>
      <c r="F112" s="10">
        <f>F113+F115</f>
        <v>143000</v>
      </c>
      <c r="G112" s="10">
        <f>G113+G115</f>
        <v>0</v>
      </c>
      <c r="H112" s="10">
        <f>H113+H115</f>
        <v>0</v>
      </c>
      <c r="I112" s="10">
        <f>I113+I115</f>
        <v>0</v>
      </c>
      <c r="J112" s="5">
        <f t="shared" si="9"/>
        <v>0</v>
      </c>
      <c r="K112" s="10">
        <f>K113+K115</f>
        <v>0</v>
      </c>
      <c r="L112" s="10">
        <v>0</v>
      </c>
      <c r="M112" s="10">
        <v>0</v>
      </c>
      <c r="N112" s="10">
        <v>0</v>
      </c>
      <c r="O112" s="10">
        <v>0</v>
      </c>
      <c r="P112" s="5">
        <f t="shared" si="5"/>
        <v>143000</v>
      </c>
      <c r="Q112" s="24"/>
    </row>
    <row r="113" spans="1:17" s="6" customFormat="1" ht="51">
      <c r="A113" s="7" t="s">
        <v>222</v>
      </c>
      <c r="B113" s="7" t="s">
        <v>223</v>
      </c>
      <c r="C113" s="8" t="s">
        <v>213</v>
      </c>
      <c r="D113" s="9" t="s">
        <v>224</v>
      </c>
      <c r="E113" s="5">
        <f t="shared" si="8"/>
        <v>48977</v>
      </c>
      <c r="F113" s="10">
        <f>F114</f>
        <v>48977</v>
      </c>
      <c r="G113" s="10">
        <f>G114</f>
        <v>0</v>
      </c>
      <c r="H113" s="10">
        <f>H114</f>
        <v>0</v>
      </c>
      <c r="I113" s="10">
        <f>I114</f>
        <v>0</v>
      </c>
      <c r="J113" s="5">
        <f t="shared" si="9"/>
        <v>0</v>
      </c>
      <c r="K113" s="10">
        <f>K114</f>
        <v>0</v>
      </c>
      <c r="L113" s="10">
        <f>L114</f>
        <v>0</v>
      </c>
      <c r="M113" s="10">
        <f>M114</f>
        <v>0</v>
      </c>
      <c r="N113" s="10">
        <f>N114</f>
        <v>0</v>
      </c>
      <c r="O113" s="10">
        <f>O114</f>
        <v>0</v>
      </c>
      <c r="P113" s="5">
        <f t="shared" si="5"/>
        <v>48977</v>
      </c>
      <c r="Q113" s="24"/>
    </row>
    <row r="114" spans="1:17" s="6" customFormat="1" ht="81" customHeight="1">
      <c r="A114" s="7"/>
      <c r="B114" s="7"/>
      <c r="C114" s="8"/>
      <c r="D114" s="9" t="s">
        <v>513</v>
      </c>
      <c r="E114" s="5">
        <f t="shared" si="8"/>
        <v>48977</v>
      </c>
      <c r="F114" s="10">
        <v>48977</v>
      </c>
      <c r="G114" s="10"/>
      <c r="H114" s="10"/>
      <c r="I114" s="10"/>
      <c r="J114" s="5">
        <f t="shared" si="9"/>
        <v>0</v>
      </c>
      <c r="K114" s="10"/>
      <c r="L114" s="10"/>
      <c r="M114" s="10"/>
      <c r="N114" s="10"/>
      <c r="O114" s="10"/>
      <c r="P114" s="5">
        <f t="shared" si="5"/>
        <v>48977</v>
      </c>
      <c r="Q114" s="24"/>
    </row>
    <row r="115" spans="1:17" s="6" customFormat="1" ht="51">
      <c r="A115" s="7" t="s">
        <v>225</v>
      </c>
      <c r="B115" s="7" t="s">
        <v>226</v>
      </c>
      <c r="C115" s="8" t="s">
        <v>207</v>
      </c>
      <c r="D115" s="9" t="s">
        <v>227</v>
      </c>
      <c r="E115" s="5">
        <f t="shared" si="8"/>
        <v>94023</v>
      </c>
      <c r="F115" s="10">
        <f>F116</f>
        <v>94023</v>
      </c>
      <c r="G115" s="10">
        <f>G116</f>
        <v>0</v>
      </c>
      <c r="H115" s="10">
        <f>H116</f>
        <v>0</v>
      </c>
      <c r="I115" s="10">
        <f>I116</f>
        <v>0</v>
      </c>
      <c r="J115" s="5">
        <f t="shared" si="9"/>
        <v>0</v>
      </c>
      <c r="K115" s="10">
        <f>K116</f>
        <v>0</v>
      </c>
      <c r="L115" s="10">
        <f>L116</f>
        <v>0</v>
      </c>
      <c r="M115" s="10">
        <f>M116</f>
        <v>0</v>
      </c>
      <c r="N115" s="10">
        <f>N116</f>
        <v>0</v>
      </c>
      <c r="O115" s="10">
        <f>O116</f>
        <v>0</v>
      </c>
      <c r="P115" s="5">
        <f t="shared" si="5"/>
        <v>94023</v>
      </c>
      <c r="Q115" s="24"/>
    </row>
    <row r="116" spans="1:17" s="6" customFormat="1" ht="81" customHeight="1">
      <c r="A116" s="7"/>
      <c r="B116" s="7"/>
      <c r="C116" s="8"/>
      <c r="D116" s="9" t="s">
        <v>513</v>
      </c>
      <c r="E116" s="5">
        <f t="shared" si="8"/>
        <v>94023</v>
      </c>
      <c r="F116" s="10">
        <v>94023</v>
      </c>
      <c r="G116" s="10"/>
      <c r="H116" s="10"/>
      <c r="I116" s="10"/>
      <c r="J116" s="5">
        <f t="shared" si="9"/>
        <v>0</v>
      </c>
      <c r="K116" s="10"/>
      <c r="L116" s="10"/>
      <c r="M116" s="10"/>
      <c r="N116" s="10"/>
      <c r="O116" s="10"/>
      <c r="P116" s="5">
        <f t="shared" si="5"/>
        <v>94023</v>
      </c>
      <c r="Q116" s="24"/>
    </row>
    <row r="117" spans="1:17" s="6" customFormat="1" ht="51">
      <c r="A117" s="7" t="s">
        <v>244</v>
      </c>
      <c r="B117" s="7" t="s">
        <v>245</v>
      </c>
      <c r="C117" s="72"/>
      <c r="D117" s="9" t="s">
        <v>246</v>
      </c>
      <c r="E117" s="5">
        <f t="shared" si="8"/>
        <v>91932100</v>
      </c>
      <c r="F117" s="10">
        <f>F118+F120+F124+F130+F132+F122+F126+F128</f>
        <v>91932100</v>
      </c>
      <c r="G117" s="10">
        <f>G118+G120+G124+G130+G132+G122+G126+G128</f>
        <v>0</v>
      </c>
      <c r="H117" s="10">
        <f>H118+H120+H124+H130+H132+H122+H126+H128</f>
        <v>0</v>
      </c>
      <c r="I117" s="10">
        <f>I118+I120+I124+I130+I132+I122+I126+I128</f>
        <v>0</v>
      </c>
      <c r="J117" s="5">
        <f t="shared" si="9"/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5">
        <f t="shared" si="5"/>
        <v>91932100</v>
      </c>
      <c r="Q117" s="24"/>
    </row>
    <row r="118" spans="1:17" s="6" customFormat="1" ht="25.5">
      <c r="A118" s="7" t="s">
        <v>247</v>
      </c>
      <c r="B118" s="7" t="s">
        <v>248</v>
      </c>
      <c r="C118" s="8" t="s">
        <v>55</v>
      </c>
      <c r="D118" s="9" t="s">
        <v>249</v>
      </c>
      <c r="E118" s="5">
        <f t="shared" si="8"/>
        <v>850100</v>
      </c>
      <c r="F118" s="10">
        <f>F119</f>
        <v>850100</v>
      </c>
      <c r="G118" s="10">
        <v>0</v>
      </c>
      <c r="H118" s="10">
        <v>0</v>
      </c>
      <c r="I118" s="10">
        <v>0</v>
      </c>
      <c r="J118" s="5">
        <f t="shared" si="9"/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5">
        <f t="shared" si="5"/>
        <v>850100</v>
      </c>
      <c r="Q118" s="24"/>
    </row>
    <row r="119" spans="1:17" s="6" customFormat="1" ht="223.5" customHeight="1">
      <c r="A119" s="7"/>
      <c r="B119" s="7"/>
      <c r="C119" s="8"/>
      <c r="D119" s="18" t="s">
        <v>514</v>
      </c>
      <c r="E119" s="5">
        <f t="shared" si="8"/>
        <v>850100</v>
      </c>
      <c r="F119" s="10">
        <v>850100</v>
      </c>
      <c r="G119" s="10"/>
      <c r="H119" s="10"/>
      <c r="I119" s="10"/>
      <c r="J119" s="5">
        <f t="shared" si="9"/>
        <v>0</v>
      </c>
      <c r="K119" s="10"/>
      <c r="L119" s="10"/>
      <c r="M119" s="10"/>
      <c r="N119" s="10"/>
      <c r="O119" s="10"/>
      <c r="P119" s="5">
        <f aca="true" t="shared" si="10" ref="P119:P137">E119+J119</f>
        <v>850100</v>
      </c>
      <c r="Q119" s="24"/>
    </row>
    <row r="120" spans="1:17" s="6" customFormat="1" ht="19.5" customHeight="1">
      <c r="A120" s="7" t="s">
        <v>250</v>
      </c>
      <c r="B120" s="7" t="s">
        <v>251</v>
      </c>
      <c r="C120" s="8" t="s">
        <v>55</v>
      </c>
      <c r="D120" s="9" t="s">
        <v>252</v>
      </c>
      <c r="E120" s="5">
        <f t="shared" si="8"/>
        <v>37002480</v>
      </c>
      <c r="F120" s="10">
        <f>F121</f>
        <v>37002480</v>
      </c>
      <c r="G120" s="10">
        <f>G121</f>
        <v>0</v>
      </c>
      <c r="H120" s="10">
        <f>H121</f>
        <v>0</v>
      </c>
      <c r="I120" s="10">
        <f>I121</f>
        <v>0</v>
      </c>
      <c r="J120" s="5">
        <f t="shared" si="9"/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5">
        <f t="shared" si="10"/>
        <v>37002480</v>
      </c>
      <c r="Q120" s="24"/>
    </row>
    <row r="121" spans="1:17" s="6" customFormat="1" ht="216.75">
      <c r="A121" s="7"/>
      <c r="B121" s="7"/>
      <c r="C121" s="8"/>
      <c r="D121" s="18" t="s">
        <v>514</v>
      </c>
      <c r="E121" s="5">
        <f t="shared" si="8"/>
        <v>37002480</v>
      </c>
      <c r="F121" s="10">
        <v>37002480</v>
      </c>
      <c r="G121" s="10"/>
      <c r="H121" s="10"/>
      <c r="I121" s="10"/>
      <c r="J121" s="5">
        <f t="shared" si="9"/>
        <v>0</v>
      </c>
      <c r="K121" s="10"/>
      <c r="L121" s="10"/>
      <c r="M121" s="10"/>
      <c r="N121" s="10"/>
      <c r="O121" s="10"/>
      <c r="P121" s="5">
        <f t="shared" si="10"/>
        <v>37002480</v>
      </c>
      <c r="Q121" s="24"/>
    </row>
    <row r="122" spans="1:17" s="6" customFormat="1" ht="25.5">
      <c r="A122" s="7" t="s">
        <v>253</v>
      </c>
      <c r="B122" s="7" t="s">
        <v>254</v>
      </c>
      <c r="C122" s="8" t="s">
        <v>55</v>
      </c>
      <c r="D122" s="9" t="s">
        <v>255</v>
      </c>
      <c r="E122" s="5">
        <f t="shared" si="8"/>
        <v>5450100</v>
      </c>
      <c r="F122" s="10">
        <f>F123</f>
        <v>5450100</v>
      </c>
      <c r="G122" s="10">
        <v>0</v>
      </c>
      <c r="H122" s="10">
        <v>0</v>
      </c>
      <c r="I122" s="10">
        <v>0</v>
      </c>
      <c r="J122" s="5">
        <f t="shared" si="9"/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5">
        <f t="shared" si="10"/>
        <v>5450100</v>
      </c>
      <c r="Q122" s="24"/>
    </row>
    <row r="123" spans="1:17" s="6" customFormat="1" ht="226.5" customHeight="1">
      <c r="A123" s="7"/>
      <c r="B123" s="7"/>
      <c r="C123" s="8"/>
      <c r="D123" s="18" t="s">
        <v>514</v>
      </c>
      <c r="E123" s="5">
        <f t="shared" si="8"/>
        <v>5450100</v>
      </c>
      <c r="F123" s="10">
        <v>5450100</v>
      </c>
      <c r="G123" s="10"/>
      <c r="H123" s="10"/>
      <c r="I123" s="10"/>
      <c r="J123" s="5">
        <f t="shared" si="9"/>
        <v>0</v>
      </c>
      <c r="K123" s="10"/>
      <c r="L123" s="10"/>
      <c r="M123" s="10"/>
      <c r="N123" s="10"/>
      <c r="O123" s="10"/>
      <c r="P123" s="5">
        <f t="shared" si="10"/>
        <v>5450100</v>
      </c>
      <c r="Q123" s="24"/>
    </row>
    <row r="124" spans="1:17" s="6" customFormat="1" ht="25.5">
      <c r="A124" s="7" t="s">
        <v>256</v>
      </c>
      <c r="B124" s="7" t="s">
        <v>257</v>
      </c>
      <c r="C124" s="8" t="s">
        <v>55</v>
      </c>
      <c r="D124" s="9" t="s">
        <v>258</v>
      </c>
      <c r="E124" s="5">
        <f t="shared" si="8"/>
        <v>16501000</v>
      </c>
      <c r="F124" s="10">
        <f>F125</f>
        <v>16501000</v>
      </c>
      <c r="G124" s="10">
        <f>G125</f>
        <v>0</v>
      </c>
      <c r="H124" s="10">
        <f>H125</f>
        <v>0</v>
      </c>
      <c r="I124" s="10">
        <f>I125</f>
        <v>0</v>
      </c>
      <c r="J124" s="5">
        <f t="shared" si="9"/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5">
        <f t="shared" si="10"/>
        <v>16501000</v>
      </c>
      <c r="Q124" s="24"/>
    </row>
    <row r="125" spans="1:17" s="6" customFormat="1" ht="216.75">
      <c r="A125" s="7"/>
      <c r="B125" s="7"/>
      <c r="C125" s="8"/>
      <c r="D125" s="18" t="s">
        <v>514</v>
      </c>
      <c r="E125" s="5">
        <f t="shared" si="8"/>
        <v>16501000</v>
      </c>
      <c r="F125" s="10">
        <v>16501000</v>
      </c>
      <c r="G125" s="10"/>
      <c r="H125" s="10"/>
      <c r="I125" s="10"/>
      <c r="J125" s="5">
        <f t="shared" si="9"/>
        <v>0</v>
      </c>
      <c r="K125" s="10"/>
      <c r="L125" s="10"/>
      <c r="M125" s="10"/>
      <c r="N125" s="10"/>
      <c r="O125" s="10"/>
      <c r="P125" s="5">
        <f t="shared" si="10"/>
        <v>16501000</v>
      </c>
      <c r="Q125" s="24"/>
    </row>
    <row r="126" spans="1:17" s="6" customFormat="1" ht="25.5">
      <c r="A126" s="7" t="s">
        <v>259</v>
      </c>
      <c r="B126" s="7" t="s">
        <v>260</v>
      </c>
      <c r="C126" s="8" t="s">
        <v>55</v>
      </c>
      <c r="D126" s="9" t="s">
        <v>261</v>
      </c>
      <c r="E126" s="5">
        <f t="shared" si="8"/>
        <v>355100</v>
      </c>
      <c r="F126" s="10">
        <f>F127</f>
        <v>355100</v>
      </c>
      <c r="G126" s="10">
        <v>0</v>
      </c>
      <c r="H126" s="10">
        <v>0</v>
      </c>
      <c r="I126" s="10">
        <v>0</v>
      </c>
      <c r="J126" s="5">
        <f t="shared" si="9"/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5">
        <f t="shared" si="10"/>
        <v>355100</v>
      </c>
      <c r="Q126" s="24"/>
    </row>
    <row r="127" spans="1:17" s="6" customFormat="1" ht="227.25" customHeight="1">
      <c r="A127" s="7"/>
      <c r="B127" s="7"/>
      <c r="C127" s="8"/>
      <c r="D127" s="18" t="s">
        <v>514</v>
      </c>
      <c r="E127" s="5">
        <f t="shared" si="8"/>
        <v>355100</v>
      </c>
      <c r="F127" s="10">
        <v>355100</v>
      </c>
      <c r="G127" s="10"/>
      <c r="H127" s="10"/>
      <c r="I127" s="10"/>
      <c r="J127" s="5">
        <f t="shared" si="9"/>
        <v>0</v>
      </c>
      <c r="K127" s="10"/>
      <c r="L127" s="10"/>
      <c r="M127" s="10"/>
      <c r="N127" s="10"/>
      <c r="O127" s="10"/>
      <c r="P127" s="5">
        <f t="shared" si="10"/>
        <v>355100</v>
      </c>
      <c r="Q127" s="24"/>
    </row>
    <row r="128" spans="1:17" s="6" customFormat="1" ht="18.75" customHeight="1">
      <c r="A128" s="7" t="s">
        <v>262</v>
      </c>
      <c r="B128" s="7" t="s">
        <v>263</v>
      </c>
      <c r="C128" s="8" t="s">
        <v>55</v>
      </c>
      <c r="D128" s="9" t="s">
        <v>264</v>
      </c>
      <c r="E128" s="5">
        <f t="shared" si="8"/>
        <v>165120</v>
      </c>
      <c r="F128" s="10">
        <f>F129</f>
        <v>165120</v>
      </c>
      <c r="G128" s="10">
        <v>0</v>
      </c>
      <c r="H128" s="10">
        <v>0</v>
      </c>
      <c r="I128" s="10">
        <v>0</v>
      </c>
      <c r="J128" s="5">
        <f t="shared" si="9"/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5">
        <f t="shared" si="10"/>
        <v>165120</v>
      </c>
      <c r="Q128" s="24"/>
    </row>
    <row r="129" spans="1:17" s="6" customFormat="1" ht="226.5" customHeight="1">
      <c r="A129" s="7"/>
      <c r="B129" s="7"/>
      <c r="C129" s="8"/>
      <c r="D129" s="18" t="s">
        <v>514</v>
      </c>
      <c r="E129" s="5">
        <f t="shared" si="8"/>
        <v>165120</v>
      </c>
      <c r="F129" s="10">
        <v>165120</v>
      </c>
      <c r="G129" s="10"/>
      <c r="H129" s="10"/>
      <c r="I129" s="10"/>
      <c r="J129" s="5">
        <f t="shared" si="9"/>
        <v>0</v>
      </c>
      <c r="K129" s="10"/>
      <c r="L129" s="10"/>
      <c r="M129" s="10"/>
      <c r="N129" s="10"/>
      <c r="O129" s="10"/>
      <c r="P129" s="5">
        <f t="shared" si="10"/>
        <v>165120</v>
      </c>
      <c r="Q129" s="24"/>
    </row>
    <row r="130" spans="1:17" s="6" customFormat="1" ht="25.5">
      <c r="A130" s="7" t="s">
        <v>265</v>
      </c>
      <c r="B130" s="7" t="s">
        <v>266</v>
      </c>
      <c r="C130" s="8" t="s">
        <v>55</v>
      </c>
      <c r="D130" s="9" t="s">
        <v>267</v>
      </c>
      <c r="E130" s="5">
        <f t="shared" si="8"/>
        <v>17001200</v>
      </c>
      <c r="F130" s="10">
        <f>F131</f>
        <v>17001200</v>
      </c>
      <c r="G130" s="10">
        <v>0</v>
      </c>
      <c r="H130" s="10">
        <v>0</v>
      </c>
      <c r="I130" s="10">
        <v>0</v>
      </c>
      <c r="J130" s="5">
        <f t="shared" si="9"/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5">
        <f t="shared" si="10"/>
        <v>17001200</v>
      </c>
      <c r="Q130" s="24"/>
    </row>
    <row r="131" spans="1:17" s="6" customFormat="1" ht="216.75">
      <c r="A131" s="7"/>
      <c r="B131" s="7"/>
      <c r="C131" s="8"/>
      <c r="D131" s="18" t="s">
        <v>514</v>
      </c>
      <c r="E131" s="5">
        <f t="shared" si="8"/>
        <v>17001200</v>
      </c>
      <c r="F131" s="10">
        <v>17001200</v>
      </c>
      <c r="G131" s="10"/>
      <c r="H131" s="10"/>
      <c r="I131" s="10"/>
      <c r="J131" s="5">
        <f t="shared" si="9"/>
        <v>0</v>
      </c>
      <c r="K131" s="10"/>
      <c r="L131" s="10"/>
      <c r="M131" s="10"/>
      <c r="N131" s="10"/>
      <c r="O131" s="10"/>
      <c r="P131" s="5">
        <f t="shared" si="10"/>
        <v>17001200</v>
      </c>
      <c r="Q131" s="24"/>
    </row>
    <row r="132" spans="1:17" s="6" customFormat="1" ht="25.5">
      <c r="A132" s="7" t="s">
        <v>268</v>
      </c>
      <c r="B132" s="7" t="s">
        <v>269</v>
      </c>
      <c r="C132" s="8" t="s">
        <v>47</v>
      </c>
      <c r="D132" s="9" t="s">
        <v>270</v>
      </c>
      <c r="E132" s="5">
        <f t="shared" si="8"/>
        <v>14607000</v>
      </c>
      <c r="F132" s="10">
        <f>F133</f>
        <v>14607000</v>
      </c>
      <c r="G132" s="10">
        <v>0</v>
      </c>
      <c r="H132" s="10">
        <v>0</v>
      </c>
      <c r="I132" s="10">
        <v>0</v>
      </c>
      <c r="J132" s="5">
        <f t="shared" si="9"/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5">
        <f t="shared" si="10"/>
        <v>14607000</v>
      </c>
      <c r="Q132" s="24"/>
    </row>
    <row r="133" spans="1:17" s="6" customFormat="1" ht="230.25" customHeight="1">
      <c r="A133" s="7"/>
      <c r="B133" s="7"/>
      <c r="C133" s="8"/>
      <c r="D133" s="18" t="s">
        <v>514</v>
      </c>
      <c r="E133" s="5">
        <f t="shared" si="8"/>
        <v>14607000</v>
      </c>
      <c r="F133" s="10">
        <v>14607000</v>
      </c>
      <c r="G133" s="10"/>
      <c r="H133" s="10"/>
      <c r="I133" s="10"/>
      <c r="J133" s="5">
        <f t="shared" si="9"/>
        <v>0</v>
      </c>
      <c r="K133" s="10"/>
      <c r="L133" s="10"/>
      <c r="M133" s="10"/>
      <c r="N133" s="10"/>
      <c r="O133" s="10"/>
      <c r="P133" s="5">
        <f t="shared" si="10"/>
        <v>14607000</v>
      </c>
      <c r="Q133" s="24"/>
    </row>
    <row r="134" spans="1:17" s="6" customFormat="1" ht="25.5">
      <c r="A134" s="7" t="s">
        <v>271</v>
      </c>
      <c r="B134" s="7" t="s">
        <v>272</v>
      </c>
      <c r="C134" s="8" t="s">
        <v>47</v>
      </c>
      <c r="D134" s="9" t="s">
        <v>273</v>
      </c>
      <c r="E134" s="5">
        <f t="shared" si="8"/>
        <v>3957500</v>
      </c>
      <c r="F134" s="10">
        <f>F135</f>
        <v>3957500</v>
      </c>
      <c r="G134" s="10">
        <f>G135</f>
        <v>0</v>
      </c>
      <c r="H134" s="10">
        <f>H135</f>
        <v>0</v>
      </c>
      <c r="I134" s="10">
        <f>I135</f>
        <v>0</v>
      </c>
      <c r="J134" s="5">
        <f t="shared" si="9"/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5">
        <f t="shared" si="10"/>
        <v>3957500</v>
      </c>
      <c r="Q134" s="24"/>
    </row>
    <row r="135" spans="1:17" s="6" customFormat="1" ht="224.25" customHeight="1">
      <c r="A135" s="7"/>
      <c r="B135" s="7"/>
      <c r="C135" s="8"/>
      <c r="D135" s="18" t="s">
        <v>514</v>
      </c>
      <c r="E135" s="5">
        <f t="shared" si="8"/>
        <v>3957500</v>
      </c>
      <c r="F135" s="10">
        <v>3957500</v>
      </c>
      <c r="G135" s="10"/>
      <c r="H135" s="10"/>
      <c r="I135" s="10"/>
      <c r="J135" s="5">
        <f t="shared" si="9"/>
        <v>0</v>
      </c>
      <c r="K135" s="10"/>
      <c r="L135" s="10"/>
      <c r="M135" s="10"/>
      <c r="N135" s="10"/>
      <c r="O135" s="10"/>
      <c r="P135" s="5">
        <f t="shared" si="10"/>
        <v>3957500</v>
      </c>
      <c r="Q135" s="24"/>
    </row>
    <row r="136" spans="1:17" s="6" customFormat="1" ht="51">
      <c r="A136" s="7" t="s">
        <v>274</v>
      </c>
      <c r="B136" s="7" t="s">
        <v>275</v>
      </c>
      <c r="C136" s="72"/>
      <c r="D136" s="9" t="s">
        <v>276</v>
      </c>
      <c r="E136" s="5">
        <f t="shared" si="8"/>
        <v>6307200</v>
      </c>
      <c r="F136" s="10">
        <f>F137</f>
        <v>6307200</v>
      </c>
      <c r="G136" s="10">
        <f>G137</f>
        <v>4538200</v>
      </c>
      <c r="H136" s="10">
        <f>H137</f>
        <v>359900</v>
      </c>
      <c r="I136" s="10">
        <f>I137</f>
        <v>0</v>
      </c>
      <c r="J136" s="5">
        <f t="shared" si="9"/>
        <v>39400</v>
      </c>
      <c r="K136" s="10">
        <f>K137</f>
        <v>39400</v>
      </c>
      <c r="L136" s="10">
        <f>L137</f>
        <v>20000</v>
      </c>
      <c r="M136" s="10">
        <f>M137</f>
        <v>0</v>
      </c>
      <c r="N136" s="10">
        <f>N137</f>
        <v>0</v>
      </c>
      <c r="O136" s="10">
        <f>O137</f>
        <v>0</v>
      </c>
      <c r="P136" s="5">
        <f t="shared" si="10"/>
        <v>6346600</v>
      </c>
      <c r="Q136" s="24"/>
    </row>
    <row r="137" spans="1:17" s="6" customFormat="1" ht="60" customHeight="1">
      <c r="A137" s="7" t="s">
        <v>277</v>
      </c>
      <c r="B137" s="7" t="s">
        <v>278</v>
      </c>
      <c r="C137" s="8" t="s">
        <v>51</v>
      </c>
      <c r="D137" s="9" t="s">
        <v>279</v>
      </c>
      <c r="E137" s="5">
        <f t="shared" si="8"/>
        <v>6307200</v>
      </c>
      <c r="F137" s="10">
        <v>6307200</v>
      </c>
      <c r="G137" s="10">
        <v>4538200</v>
      </c>
      <c r="H137" s="10">
        <v>359900</v>
      </c>
      <c r="I137" s="10"/>
      <c r="J137" s="5">
        <f t="shared" si="9"/>
        <v>39400</v>
      </c>
      <c r="K137" s="10">
        <v>39400</v>
      </c>
      <c r="L137" s="10">
        <v>20000</v>
      </c>
      <c r="M137" s="10">
        <v>0</v>
      </c>
      <c r="N137" s="10">
        <v>0</v>
      </c>
      <c r="O137" s="10">
        <v>0</v>
      </c>
      <c r="P137" s="5">
        <f t="shared" si="10"/>
        <v>6346600</v>
      </c>
      <c r="Q137" s="24"/>
    </row>
    <row r="138" spans="1:17" s="6" customFormat="1" ht="76.5">
      <c r="A138" s="7" t="s">
        <v>290</v>
      </c>
      <c r="B138" s="7" t="s">
        <v>291</v>
      </c>
      <c r="C138" s="72"/>
      <c r="D138" s="9" t="s">
        <v>292</v>
      </c>
      <c r="E138" s="5">
        <f t="shared" si="8"/>
        <v>541200</v>
      </c>
      <c r="F138" s="10">
        <f>F139</f>
        <v>541200</v>
      </c>
      <c r="G138" s="10">
        <f>G139</f>
        <v>0</v>
      </c>
      <c r="H138" s="10">
        <f>H139</f>
        <v>0</v>
      </c>
      <c r="I138" s="10">
        <f>I139</f>
        <v>0</v>
      </c>
      <c r="J138" s="5">
        <f t="shared" si="9"/>
        <v>0</v>
      </c>
      <c r="K138" s="10">
        <f>K139</f>
        <v>0</v>
      </c>
      <c r="L138" s="10">
        <f>L139</f>
        <v>0</v>
      </c>
      <c r="M138" s="10">
        <f>M139</f>
        <v>0</v>
      </c>
      <c r="N138" s="10">
        <f>N139</f>
        <v>0</v>
      </c>
      <c r="O138" s="10">
        <f>O139</f>
        <v>0</v>
      </c>
      <c r="P138" s="5">
        <f aca="true" t="shared" si="11" ref="P138:P160">E138+J138</f>
        <v>541200</v>
      </c>
      <c r="Q138" s="24"/>
    </row>
    <row r="139" spans="1:17" s="6" customFormat="1" ht="51">
      <c r="A139" s="7" t="s">
        <v>293</v>
      </c>
      <c r="B139" s="7" t="s">
        <v>294</v>
      </c>
      <c r="C139" s="8" t="s">
        <v>47</v>
      </c>
      <c r="D139" s="9" t="s">
        <v>279</v>
      </c>
      <c r="E139" s="5">
        <f t="shared" si="8"/>
        <v>541200</v>
      </c>
      <c r="F139" s="10">
        <v>541200</v>
      </c>
      <c r="G139" s="10">
        <v>0</v>
      </c>
      <c r="H139" s="10">
        <v>0</v>
      </c>
      <c r="I139" s="10">
        <v>0</v>
      </c>
      <c r="J139" s="5">
        <f t="shared" si="9"/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5">
        <f t="shared" si="11"/>
        <v>541200</v>
      </c>
      <c r="Q139" s="24"/>
    </row>
    <row r="140" spans="1:17" s="6" customFormat="1" ht="76.5">
      <c r="A140" s="7" t="s">
        <v>295</v>
      </c>
      <c r="B140" s="7" t="s">
        <v>296</v>
      </c>
      <c r="C140" s="8" t="s">
        <v>207</v>
      </c>
      <c r="D140" s="9" t="s">
        <v>297</v>
      </c>
      <c r="E140" s="5">
        <f t="shared" si="8"/>
        <v>305300</v>
      </c>
      <c r="F140" s="10">
        <v>305300</v>
      </c>
      <c r="G140" s="10">
        <v>0</v>
      </c>
      <c r="H140" s="10">
        <v>0</v>
      </c>
      <c r="I140" s="10">
        <v>0</v>
      </c>
      <c r="J140" s="5">
        <f t="shared" si="9"/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5">
        <f t="shared" si="11"/>
        <v>305300</v>
      </c>
      <c r="Q140" s="24"/>
    </row>
    <row r="141" spans="1:17" s="6" customFormat="1" ht="31.5" customHeight="1">
      <c r="A141" s="7" t="s">
        <v>298</v>
      </c>
      <c r="B141" s="7" t="s">
        <v>299</v>
      </c>
      <c r="C141" s="72"/>
      <c r="D141" s="9" t="s">
        <v>300</v>
      </c>
      <c r="E141" s="5">
        <f t="shared" si="8"/>
        <v>55000</v>
      </c>
      <c r="F141" s="10">
        <f>F142</f>
        <v>55000</v>
      </c>
      <c r="G141" s="10">
        <f>G142</f>
        <v>0</v>
      </c>
      <c r="H141" s="10">
        <f>H142</f>
        <v>0</v>
      </c>
      <c r="I141" s="10">
        <f>I142</f>
        <v>0</v>
      </c>
      <c r="J141" s="5">
        <f t="shared" si="9"/>
        <v>0</v>
      </c>
      <c r="K141" s="10">
        <f>K142</f>
        <v>0</v>
      </c>
      <c r="L141" s="10">
        <f>L142</f>
        <v>0</v>
      </c>
      <c r="M141" s="10">
        <f>M142</f>
        <v>0</v>
      </c>
      <c r="N141" s="10">
        <f>N142</f>
        <v>0</v>
      </c>
      <c r="O141" s="10">
        <f>O142</f>
        <v>0</v>
      </c>
      <c r="P141" s="5">
        <f t="shared" si="11"/>
        <v>55000</v>
      </c>
      <c r="Q141" s="24"/>
    </row>
    <row r="142" spans="1:17" s="6" customFormat="1" ht="52.5" customHeight="1">
      <c r="A142" s="7" t="s">
        <v>301</v>
      </c>
      <c r="B142" s="7" t="s">
        <v>302</v>
      </c>
      <c r="C142" s="8" t="s">
        <v>213</v>
      </c>
      <c r="D142" s="9" t="s">
        <v>303</v>
      </c>
      <c r="E142" s="5">
        <f t="shared" si="8"/>
        <v>55000</v>
      </c>
      <c r="F142" s="10">
        <v>55000</v>
      </c>
      <c r="G142" s="10">
        <v>0</v>
      </c>
      <c r="H142" s="10">
        <v>0</v>
      </c>
      <c r="I142" s="10">
        <v>0</v>
      </c>
      <c r="J142" s="5">
        <f t="shared" si="9"/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5">
        <f t="shared" si="11"/>
        <v>55000</v>
      </c>
      <c r="Q142" s="24"/>
    </row>
    <row r="143" spans="1:17" s="6" customFormat="1" ht="21.75" customHeight="1">
      <c r="A143" s="7" t="s">
        <v>304</v>
      </c>
      <c r="B143" s="7" t="s">
        <v>84</v>
      </c>
      <c r="C143" s="8" t="s">
        <v>59</v>
      </c>
      <c r="D143" s="9" t="s">
        <v>85</v>
      </c>
      <c r="E143" s="5">
        <f t="shared" si="8"/>
        <v>24000</v>
      </c>
      <c r="F143" s="10">
        <v>24000</v>
      </c>
      <c r="G143" s="10">
        <v>0</v>
      </c>
      <c r="H143" s="10">
        <v>0</v>
      </c>
      <c r="I143" s="10">
        <v>0</v>
      </c>
      <c r="J143" s="5">
        <f t="shared" si="9"/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5">
        <f t="shared" si="11"/>
        <v>24000</v>
      </c>
      <c r="Q143" s="24"/>
    </row>
    <row r="144" spans="1:17" s="12" customFormat="1" ht="38.25">
      <c r="A144" s="85" t="s">
        <v>203</v>
      </c>
      <c r="B144" s="86"/>
      <c r="C144" s="87"/>
      <c r="D144" s="88" t="s">
        <v>515</v>
      </c>
      <c r="E144" s="133">
        <f t="shared" si="8"/>
        <v>236380976</v>
      </c>
      <c r="F144" s="133">
        <f>F145+F146+F147+F149+F154+F159+F176+F178+F180+F182+F183+F185</f>
        <v>236380976</v>
      </c>
      <c r="G144" s="133">
        <f>G145+G146+G147+G149+G154+G159+G176+G178+G180+G182+G183+G185</f>
        <v>12177504</v>
      </c>
      <c r="H144" s="133">
        <f>H145+H146+H147+H149+H154+H159+H176+H178+H180+H182+H183+H185</f>
        <v>530021</v>
      </c>
      <c r="I144" s="133">
        <f>I145+I146+I147+I149+I154+I159+I176+I178+I180+I182+I183+I185</f>
        <v>0</v>
      </c>
      <c r="J144" s="133">
        <f t="shared" si="9"/>
        <v>93730</v>
      </c>
      <c r="K144" s="133">
        <f>K145+K146+K147+K149+K154+K159+K176+K178+K180+K182+K183+K185</f>
        <v>93730</v>
      </c>
      <c r="L144" s="133">
        <f>L145+L146+L147+L149+L154+L159+L176+L178+L180+L182+L183+L185</f>
        <v>67810</v>
      </c>
      <c r="M144" s="133">
        <f>M145+M146+M147+M149+M154+M159+M176+M178+M180+M182+M183+M185</f>
        <v>0</v>
      </c>
      <c r="N144" s="133">
        <f>N145+N146+N147+N149+N154+N159+N176+N178+N180+N182+N183+N185</f>
        <v>0</v>
      </c>
      <c r="O144" s="133">
        <f>O145+O146+O147+O149+O154+O159+O176+O178+O180+O182+O183+O185</f>
        <v>0</v>
      </c>
      <c r="P144" s="133">
        <f t="shared" si="11"/>
        <v>236474706</v>
      </c>
      <c r="Q144" s="31"/>
    </row>
    <row r="145" spans="1:17" s="6" customFormat="1" ht="38.25">
      <c r="A145" s="7" t="s">
        <v>204</v>
      </c>
      <c r="B145" s="7" t="s">
        <v>36</v>
      </c>
      <c r="C145" s="8" t="s">
        <v>21</v>
      </c>
      <c r="D145" s="9" t="s">
        <v>37</v>
      </c>
      <c r="E145" s="5">
        <f t="shared" si="8"/>
        <v>9995576</v>
      </c>
      <c r="F145" s="10">
        <v>9995576</v>
      </c>
      <c r="G145" s="10">
        <v>7816404</v>
      </c>
      <c r="H145" s="10">
        <v>329121</v>
      </c>
      <c r="I145" s="10">
        <v>0</v>
      </c>
      <c r="J145" s="5">
        <f t="shared" si="9"/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5">
        <f t="shared" si="11"/>
        <v>9995576</v>
      </c>
      <c r="Q145" s="24"/>
    </row>
    <row r="146" spans="1:17" s="6" customFormat="1" ht="25.5">
      <c r="A146" s="7" t="s">
        <v>205</v>
      </c>
      <c r="B146" s="7" t="s">
        <v>26</v>
      </c>
      <c r="C146" s="8" t="s">
        <v>25</v>
      </c>
      <c r="D146" s="9" t="s">
        <v>27</v>
      </c>
      <c r="E146" s="5">
        <f aca="true" t="shared" si="12" ref="E146:E209">F146+I146</f>
        <v>198000</v>
      </c>
      <c r="F146" s="10">
        <v>198000</v>
      </c>
      <c r="G146" s="10">
        <v>0</v>
      </c>
      <c r="H146" s="10">
        <v>0</v>
      </c>
      <c r="I146" s="10">
        <v>0</v>
      </c>
      <c r="J146" s="5">
        <f aca="true" t="shared" si="13" ref="J146:J209">K146+N146</f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5">
        <f t="shared" si="11"/>
        <v>198000</v>
      </c>
      <c r="Q146" s="24"/>
    </row>
    <row r="147" spans="1:17" s="6" customFormat="1" ht="38.25">
      <c r="A147" s="7" t="s">
        <v>206</v>
      </c>
      <c r="B147" s="7" t="s">
        <v>207</v>
      </c>
      <c r="C147" s="8" t="s">
        <v>46</v>
      </c>
      <c r="D147" s="9" t="s">
        <v>208</v>
      </c>
      <c r="E147" s="5">
        <f t="shared" si="12"/>
        <v>2135700</v>
      </c>
      <c r="F147" s="10">
        <f>F148</f>
        <v>2135700</v>
      </c>
      <c r="G147" s="10">
        <f>G148</f>
        <v>0</v>
      </c>
      <c r="H147" s="10">
        <f>H148</f>
        <v>0</v>
      </c>
      <c r="I147" s="10">
        <f>I148</f>
        <v>0</v>
      </c>
      <c r="J147" s="5">
        <f t="shared" si="13"/>
        <v>0</v>
      </c>
      <c r="K147" s="10">
        <f>K148</f>
        <v>0</v>
      </c>
      <c r="L147" s="10">
        <f>L148</f>
        <v>0</v>
      </c>
      <c r="M147" s="10">
        <f>M148</f>
        <v>0</v>
      </c>
      <c r="N147" s="10">
        <f>N148</f>
        <v>0</v>
      </c>
      <c r="O147" s="10">
        <f>O148</f>
        <v>0</v>
      </c>
      <c r="P147" s="5">
        <f t="shared" si="11"/>
        <v>2135700</v>
      </c>
      <c r="Q147" s="24"/>
    </row>
    <row r="148" spans="1:17" s="6" customFormat="1" ht="195.75" customHeight="1">
      <c r="A148" s="7"/>
      <c r="B148" s="7"/>
      <c r="C148" s="8"/>
      <c r="D148" s="11" t="s">
        <v>511</v>
      </c>
      <c r="E148" s="5">
        <f t="shared" si="12"/>
        <v>2135700</v>
      </c>
      <c r="F148" s="10">
        <v>2135700</v>
      </c>
      <c r="G148" s="10"/>
      <c r="H148" s="10"/>
      <c r="I148" s="10"/>
      <c r="J148" s="5">
        <f t="shared" si="13"/>
        <v>0</v>
      </c>
      <c r="K148" s="10"/>
      <c r="L148" s="10"/>
      <c r="M148" s="10"/>
      <c r="N148" s="10"/>
      <c r="O148" s="10"/>
      <c r="P148" s="5">
        <f t="shared" si="11"/>
        <v>2135700</v>
      </c>
      <c r="Q148" s="24"/>
    </row>
    <row r="149" spans="1:17" s="6" customFormat="1" ht="76.5">
      <c r="A149" s="7" t="s">
        <v>209</v>
      </c>
      <c r="B149" s="7" t="s">
        <v>210</v>
      </c>
      <c r="C149" s="72"/>
      <c r="D149" s="9" t="s">
        <v>211</v>
      </c>
      <c r="E149" s="5">
        <f t="shared" si="12"/>
        <v>120000000</v>
      </c>
      <c r="F149" s="10">
        <f>F150+F152</f>
        <v>120000000</v>
      </c>
      <c r="G149" s="10">
        <f>G150+G152</f>
        <v>0</v>
      </c>
      <c r="H149" s="10">
        <f>H150+H152</f>
        <v>0</v>
      </c>
      <c r="I149" s="10">
        <f>I150+I152</f>
        <v>0</v>
      </c>
      <c r="J149" s="5">
        <f t="shared" si="13"/>
        <v>0</v>
      </c>
      <c r="K149" s="10">
        <f>K150+K152</f>
        <v>0</v>
      </c>
      <c r="L149" s="10">
        <f>L150+L152</f>
        <v>0</v>
      </c>
      <c r="M149" s="10">
        <f>M150+M152</f>
        <v>0</v>
      </c>
      <c r="N149" s="10">
        <f>N150+N152</f>
        <v>0</v>
      </c>
      <c r="O149" s="10">
        <f>O150+O152</f>
        <v>0</v>
      </c>
      <c r="P149" s="5">
        <f t="shared" si="11"/>
        <v>120000000</v>
      </c>
      <c r="Q149" s="24"/>
    </row>
    <row r="150" spans="1:17" s="6" customFormat="1" ht="38.25">
      <c r="A150" s="7" t="s">
        <v>212</v>
      </c>
      <c r="B150" s="7" t="s">
        <v>214</v>
      </c>
      <c r="C150" s="8" t="s">
        <v>213</v>
      </c>
      <c r="D150" s="9" t="s">
        <v>215</v>
      </c>
      <c r="E150" s="5">
        <f t="shared" si="12"/>
        <v>13000000</v>
      </c>
      <c r="F150" s="10">
        <f>F151</f>
        <v>13000000</v>
      </c>
      <c r="G150" s="10">
        <f>G151</f>
        <v>0</v>
      </c>
      <c r="H150" s="10">
        <f>H151</f>
        <v>0</v>
      </c>
      <c r="I150" s="10">
        <f>I151</f>
        <v>0</v>
      </c>
      <c r="J150" s="5">
        <f t="shared" si="13"/>
        <v>0</v>
      </c>
      <c r="K150" s="10">
        <f>K151</f>
        <v>0</v>
      </c>
      <c r="L150" s="10">
        <f>L151</f>
        <v>0</v>
      </c>
      <c r="M150" s="10">
        <f>M151</f>
        <v>0</v>
      </c>
      <c r="N150" s="10">
        <f>N151</f>
        <v>0</v>
      </c>
      <c r="O150" s="10">
        <f>O151</f>
        <v>0</v>
      </c>
      <c r="P150" s="5">
        <f t="shared" si="11"/>
        <v>13000000</v>
      </c>
      <c r="Q150" s="24"/>
    </row>
    <row r="151" spans="1:17" s="6" customFormat="1" ht="138.75" customHeight="1">
      <c r="A151" s="7"/>
      <c r="B151" s="7"/>
      <c r="C151" s="8"/>
      <c r="D151" s="11" t="s">
        <v>512</v>
      </c>
      <c r="E151" s="5">
        <f t="shared" si="12"/>
        <v>13000000</v>
      </c>
      <c r="F151" s="10">
        <v>13000000</v>
      </c>
      <c r="G151" s="10"/>
      <c r="H151" s="10"/>
      <c r="I151" s="10"/>
      <c r="J151" s="5">
        <f t="shared" si="13"/>
        <v>0</v>
      </c>
      <c r="K151" s="10"/>
      <c r="L151" s="10"/>
      <c r="M151" s="10"/>
      <c r="N151" s="10"/>
      <c r="O151" s="10"/>
      <c r="P151" s="5">
        <f t="shared" si="11"/>
        <v>13000000</v>
      </c>
      <c r="Q151" s="24"/>
    </row>
    <row r="152" spans="1:17" s="6" customFormat="1" ht="38.25">
      <c r="A152" s="7" t="s">
        <v>216</v>
      </c>
      <c r="B152" s="7" t="s">
        <v>217</v>
      </c>
      <c r="C152" s="8" t="s">
        <v>207</v>
      </c>
      <c r="D152" s="9" t="s">
        <v>218</v>
      </c>
      <c r="E152" s="5">
        <f t="shared" si="12"/>
        <v>107000000</v>
      </c>
      <c r="F152" s="10">
        <f>F153</f>
        <v>107000000</v>
      </c>
      <c r="G152" s="10">
        <f>G153</f>
        <v>0</v>
      </c>
      <c r="H152" s="10">
        <f>H153</f>
        <v>0</v>
      </c>
      <c r="I152" s="10">
        <f>I153</f>
        <v>0</v>
      </c>
      <c r="J152" s="5">
        <f t="shared" si="13"/>
        <v>0</v>
      </c>
      <c r="K152" s="10">
        <f>K153</f>
        <v>0</v>
      </c>
      <c r="L152" s="10">
        <f>L153</f>
        <v>0</v>
      </c>
      <c r="M152" s="10">
        <f>M153</f>
        <v>0</v>
      </c>
      <c r="N152" s="10">
        <f>N153</f>
        <v>0</v>
      </c>
      <c r="O152" s="10">
        <f>O153</f>
        <v>0</v>
      </c>
      <c r="P152" s="5">
        <f t="shared" si="11"/>
        <v>107000000</v>
      </c>
      <c r="Q152" s="24"/>
    </row>
    <row r="153" spans="1:17" s="6" customFormat="1" ht="142.5" customHeight="1">
      <c r="A153" s="7"/>
      <c r="B153" s="7"/>
      <c r="C153" s="8"/>
      <c r="D153" s="11" t="s">
        <v>512</v>
      </c>
      <c r="E153" s="5">
        <f t="shared" si="12"/>
        <v>107000000</v>
      </c>
      <c r="F153" s="10">
        <v>107000000</v>
      </c>
      <c r="G153" s="10"/>
      <c r="H153" s="10"/>
      <c r="I153" s="10"/>
      <c r="J153" s="5">
        <f t="shared" si="13"/>
        <v>0</v>
      </c>
      <c r="K153" s="10"/>
      <c r="L153" s="10"/>
      <c r="M153" s="10"/>
      <c r="N153" s="10"/>
      <c r="O153" s="10"/>
      <c r="P153" s="5">
        <f t="shared" si="11"/>
        <v>107000000</v>
      </c>
      <c r="Q153" s="24"/>
    </row>
    <row r="154" spans="1:17" s="6" customFormat="1" ht="38.25">
      <c r="A154" s="7" t="s">
        <v>219</v>
      </c>
      <c r="B154" s="7" t="s">
        <v>220</v>
      </c>
      <c r="C154" s="72"/>
      <c r="D154" s="9" t="s">
        <v>221</v>
      </c>
      <c r="E154" s="5">
        <f t="shared" si="12"/>
        <v>55800</v>
      </c>
      <c r="F154" s="10">
        <f>F155+F157</f>
        <v>55800</v>
      </c>
      <c r="G154" s="10">
        <f>G155+G157</f>
        <v>0</v>
      </c>
      <c r="H154" s="10">
        <f>H155+H157</f>
        <v>0</v>
      </c>
      <c r="I154" s="10">
        <f>I155+I157</f>
        <v>0</v>
      </c>
      <c r="J154" s="5">
        <f t="shared" si="13"/>
        <v>0</v>
      </c>
      <c r="K154" s="10">
        <f>K155+K157</f>
        <v>0</v>
      </c>
      <c r="L154" s="10">
        <v>0</v>
      </c>
      <c r="M154" s="10">
        <v>0</v>
      </c>
      <c r="N154" s="10">
        <v>0</v>
      </c>
      <c r="O154" s="10">
        <v>0</v>
      </c>
      <c r="P154" s="5">
        <f t="shared" si="11"/>
        <v>55800</v>
      </c>
      <c r="Q154" s="24"/>
    </row>
    <row r="155" spans="1:17" s="6" customFormat="1" ht="51" hidden="1">
      <c r="A155" s="7" t="s">
        <v>222</v>
      </c>
      <c r="B155" s="7" t="s">
        <v>223</v>
      </c>
      <c r="C155" s="8" t="s">
        <v>213</v>
      </c>
      <c r="D155" s="9" t="s">
        <v>224</v>
      </c>
      <c r="E155" s="5">
        <f t="shared" si="12"/>
        <v>0</v>
      </c>
      <c r="F155" s="10">
        <f>F156</f>
        <v>0</v>
      </c>
      <c r="G155" s="10">
        <f>G156</f>
        <v>0</v>
      </c>
      <c r="H155" s="10">
        <f>H156</f>
        <v>0</v>
      </c>
      <c r="I155" s="10">
        <f>I156</f>
        <v>0</v>
      </c>
      <c r="J155" s="5">
        <f t="shared" si="13"/>
        <v>0</v>
      </c>
      <c r="K155" s="10">
        <f>K156</f>
        <v>0</v>
      </c>
      <c r="L155" s="10">
        <f>L156</f>
        <v>0</v>
      </c>
      <c r="M155" s="10">
        <f>M156</f>
        <v>0</v>
      </c>
      <c r="N155" s="10">
        <f>N156</f>
        <v>0</v>
      </c>
      <c r="O155" s="10">
        <f>O156</f>
        <v>0</v>
      </c>
      <c r="P155" s="5">
        <f t="shared" si="11"/>
        <v>0</v>
      </c>
      <c r="Q155" s="24"/>
    </row>
    <row r="156" spans="1:17" s="6" customFormat="1" ht="81" customHeight="1" hidden="1">
      <c r="A156" s="7"/>
      <c r="B156" s="7"/>
      <c r="C156" s="8"/>
      <c r="D156" s="9" t="s">
        <v>513</v>
      </c>
      <c r="E156" s="5">
        <f t="shared" si="12"/>
        <v>0</v>
      </c>
      <c r="F156" s="10"/>
      <c r="G156" s="10"/>
      <c r="H156" s="10"/>
      <c r="I156" s="10"/>
      <c r="J156" s="5">
        <f t="shared" si="13"/>
        <v>0</v>
      </c>
      <c r="K156" s="10"/>
      <c r="L156" s="10"/>
      <c r="M156" s="10"/>
      <c r="N156" s="10"/>
      <c r="O156" s="10"/>
      <c r="P156" s="5">
        <f t="shared" si="11"/>
        <v>0</v>
      </c>
      <c r="Q156" s="24"/>
    </row>
    <row r="157" spans="1:17" s="6" customFormat="1" ht="51">
      <c r="A157" s="7" t="s">
        <v>225</v>
      </c>
      <c r="B157" s="7" t="s">
        <v>226</v>
      </c>
      <c r="C157" s="8" t="s">
        <v>207</v>
      </c>
      <c r="D157" s="9" t="s">
        <v>227</v>
      </c>
      <c r="E157" s="5">
        <f t="shared" si="12"/>
        <v>55800</v>
      </c>
      <c r="F157" s="10">
        <f>F158</f>
        <v>55800</v>
      </c>
      <c r="G157" s="10">
        <f>G158</f>
        <v>0</v>
      </c>
      <c r="H157" s="10">
        <f>H158</f>
        <v>0</v>
      </c>
      <c r="I157" s="10">
        <f>I158</f>
        <v>0</v>
      </c>
      <c r="J157" s="5">
        <f t="shared" si="13"/>
        <v>0</v>
      </c>
      <c r="K157" s="10">
        <f>K158</f>
        <v>0</v>
      </c>
      <c r="L157" s="10">
        <f>L158</f>
        <v>0</v>
      </c>
      <c r="M157" s="10">
        <f>M158</f>
        <v>0</v>
      </c>
      <c r="N157" s="10">
        <f>N158</f>
        <v>0</v>
      </c>
      <c r="O157" s="10">
        <f>O158</f>
        <v>0</v>
      </c>
      <c r="P157" s="5">
        <f t="shared" si="11"/>
        <v>55800</v>
      </c>
      <c r="Q157" s="24"/>
    </row>
    <row r="158" spans="1:17" s="6" customFormat="1" ht="81" customHeight="1">
      <c r="A158" s="7"/>
      <c r="B158" s="7"/>
      <c r="C158" s="8"/>
      <c r="D158" s="9" t="s">
        <v>513</v>
      </c>
      <c r="E158" s="5">
        <f t="shared" si="12"/>
        <v>55800</v>
      </c>
      <c r="F158" s="10">
        <v>55800</v>
      </c>
      <c r="G158" s="10"/>
      <c r="H158" s="10"/>
      <c r="I158" s="10"/>
      <c r="J158" s="5">
        <f t="shared" si="13"/>
        <v>0</v>
      </c>
      <c r="K158" s="10"/>
      <c r="L158" s="10"/>
      <c r="M158" s="10"/>
      <c r="N158" s="10"/>
      <c r="O158" s="10"/>
      <c r="P158" s="5">
        <f t="shared" si="11"/>
        <v>55800</v>
      </c>
      <c r="Q158" s="24"/>
    </row>
    <row r="159" spans="1:17" s="6" customFormat="1" ht="51">
      <c r="A159" s="7" t="s">
        <v>244</v>
      </c>
      <c r="B159" s="7" t="s">
        <v>245</v>
      </c>
      <c r="C159" s="72"/>
      <c r="D159" s="9" t="s">
        <v>246</v>
      </c>
      <c r="E159" s="5">
        <f t="shared" si="12"/>
        <v>92521000</v>
      </c>
      <c r="F159" s="10">
        <f>F160+F162+F166+F172+F174+F164+F168+F170</f>
        <v>92521000</v>
      </c>
      <c r="G159" s="10">
        <f>G160+G162+G166+G172+G174+G164+G168+G170</f>
        <v>0</v>
      </c>
      <c r="H159" s="10">
        <f>H160+H162+H166+H172+H174+H164+H168+H170</f>
        <v>0</v>
      </c>
      <c r="I159" s="10">
        <f>I160+I162+I166+I172+I174+I164+I168+I170</f>
        <v>0</v>
      </c>
      <c r="J159" s="5">
        <f t="shared" si="13"/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5">
        <f t="shared" si="11"/>
        <v>92521000</v>
      </c>
      <c r="Q159" s="24"/>
    </row>
    <row r="160" spans="1:17" s="6" customFormat="1" ht="25.5">
      <c r="A160" s="7" t="s">
        <v>247</v>
      </c>
      <c r="B160" s="7" t="s">
        <v>248</v>
      </c>
      <c r="C160" s="8" t="s">
        <v>55</v>
      </c>
      <c r="D160" s="9" t="s">
        <v>249</v>
      </c>
      <c r="E160" s="5">
        <f t="shared" si="12"/>
        <v>960400</v>
      </c>
      <c r="F160" s="10">
        <f>F161</f>
        <v>960400</v>
      </c>
      <c r="G160" s="10">
        <v>0</v>
      </c>
      <c r="H160" s="10">
        <v>0</v>
      </c>
      <c r="I160" s="10">
        <v>0</v>
      </c>
      <c r="J160" s="5">
        <f t="shared" si="13"/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5">
        <f t="shared" si="11"/>
        <v>960400</v>
      </c>
      <c r="Q160" s="24"/>
    </row>
    <row r="161" spans="1:17" s="6" customFormat="1" ht="223.5" customHeight="1">
      <c r="A161" s="7"/>
      <c r="B161" s="7"/>
      <c r="C161" s="8"/>
      <c r="D161" s="18" t="s">
        <v>514</v>
      </c>
      <c r="E161" s="5">
        <f t="shared" si="12"/>
        <v>960400</v>
      </c>
      <c r="F161" s="10">
        <v>960400</v>
      </c>
      <c r="G161" s="10"/>
      <c r="H161" s="10"/>
      <c r="I161" s="10"/>
      <c r="J161" s="5">
        <f t="shared" si="13"/>
        <v>0</v>
      </c>
      <c r="K161" s="10"/>
      <c r="L161" s="10"/>
      <c r="M161" s="10"/>
      <c r="N161" s="10"/>
      <c r="O161" s="10"/>
      <c r="P161" s="5">
        <f aca="true" t="shared" si="14" ref="P161:P179">E161+J161</f>
        <v>960400</v>
      </c>
      <c r="Q161" s="24"/>
    </row>
    <row r="162" spans="1:17" s="6" customFormat="1" ht="19.5" customHeight="1">
      <c r="A162" s="7" t="s">
        <v>250</v>
      </c>
      <c r="B162" s="7" t="s">
        <v>251</v>
      </c>
      <c r="C162" s="8" t="s">
        <v>55</v>
      </c>
      <c r="D162" s="9" t="s">
        <v>252</v>
      </c>
      <c r="E162" s="5">
        <f t="shared" si="12"/>
        <v>41154800</v>
      </c>
      <c r="F162" s="10">
        <f>F163</f>
        <v>41154800</v>
      </c>
      <c r="G162" s="10">
        <f>G163</f>
        <v>0</v>
      </c>
      <c r="H162" s="10">
        <f>H163</f>
        <v>0</v>
      </c>
      <c r="I162" s="10">
        <f>I163</f>
        <v>0</v>
      </c>
      <c r="J162" s="5">
        <f t="shared" si="13"/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5">
        <f t="shared" si="14"/>
        <v>41154800</v>
      </c>
      <c r="Q162" s="24"/>
    </row>
    <row r="163" spans="1:17" s="6" customFormat="1" ht="216.75">
      <c r="A163" s="7"/>
      <c r="B163" s="7"/>
      <c r="C163" s="8"/>
      <c r="D163" s="18" t="s">
        <v>514</v>
      </c>
      <c r="E163" s="5">
        <f t="shared" si="12"/>
        <v>41154800</v>
      </c>
      <c r="F163" s="10">
        <v>41154800</v>
      </c>
      <c r="G163" s="10"/>
      <c r="H163" s="10"/>
      <c r="I163" s="10"/>
      <c r="J163" s="5">
        <f t="shared" si="13"/>
        <v>0</v>
      </c>
      <c r="K163" s="10"/>
      <c r="L163" s="10"/>
      <c r="M163" s="10"/>
      <c r="N163" s="10"/>
      <c r="O163" s="10"/>
      <c r="P163" s="5">
        <f t="shared" si="14"/>
        <v>41154800</v>
      </c>
      <c r="Q163" s="24"/>
    </row>
    <row r="164" spans="1:17" s="6" customFormat="1" ht="25.5">
      <c r="A164" s="7" t="s">
        <v>253</v>
      </c>
      <c r="B164" s="7" t="s">
        <v>254</v>
      </c>
      <c r="C164" s="8" t="s">
        <v>55</v>
      </c>
      <c r="D164" s="9" t="s">
        <v>255</v>
      </c>
      <c r="E164" s="5">
        <f t="shared" si="12"/>
        <v>4782800</v>
      </c>
      <c r="F164" s="10">
        <f>F165</f>
        <v>4782800</v>
      </c>
      <c r="G164" s="10">
        <v>0</v>
      </c>
      <c r="H164" s="10">
        <v>0</v>
      </c>
      <c r="I164" s="10">
        <v>0</v>
      </c>
      <c r="J164" s="5">
        <f t="shared" si="13"/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5">
        <f t="shared" si="14"/>
        <v>4782800</v>
      </c>
      <c r="Q164" s="24"/>
    </row>
    <row r="165" spans="1:17" s="6" customFormat="1" ht="226.5" customHeight="1">
      <c r="A165" s="7"/>
      <c r="B165" s="7"/>
      <c r="C165" s="8"/>
      <c r="D165" s="18" t="s">
        <v>514</v>
      </c>
      <c r="E165" s="5">
        <f t="shared" si="12"/>
        <v>4782800</v>
      </c>
      <c r="F165" s="10">
        <v>4782800</v>
      </c>
      <c r="G165" s="10"/>
      <c r="H165" s="10"/>
      <c r="I165" s="10"/>
      <c r="J165" s="5">
        <f t="shared" si="13"/>
        <v>0</v>
      </c>
      <c r="K165" s="10"/>
      <c r="L165" s="10"/>
      <c r="M165" s="10"/>
      <c r="N165" s="10"/>
      <c r="O165" s="10"/>
      <c r="P165" s="5">
        <f t="shared" si="14"/>
        <v>4782800</v>
      </c>
      <c r="Q165" s="24"/>
    </row>
    <row r="166" spans="1:17" s="6" customFormat="1" ht="25.5">
      <c r="A166" s="7" t="s">
        <v>256</v>
      </c>
      <c r="B166" s="7" t="s">
        <v>257</v>
      </c>
      <c r="C166" s="8" t="s">
        <v>55</v>
      </c>
      <c r="D166" s="9" t="s">
        <v>258</v>
      </c>
      <c r="E166" s="5">
        <f t="shared" si="12"/>
        <v>14892000</v>
      </c>
      <c r="F166" s="10">
        <f>F167</f>
        <v>14892000</v>
      </c>
      <c r="G166" s="10">
        <f>G167</f>
        <v>0</v>
      </c>
      <c r="H166" s="10">
        <f>H167</f>
        <v>0</v>
      </c>
      <c r="I166" s="10">
        <f>I167</f>
        <v>0</v>
      </c>
      <c r="J166" s="5">
        <f t="shared" si="13"/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5">
        <f t="shared" si="14"/>
        <v>14892000</v>
      </c>
      <c r="Q166" s="24"/>
    </row>
    <row r="167" spans="1:17" s="6" customFormat="1" ht="216.75">
      <c r="A167" s="7"/>
      <c r="B167" s="7"/>
      <c r="C167" s="8"/>
      <c r="D167" s="18" t="s">
        <v>514</v>
      </c>
      <c r="E167" s="5">
        <f t="shared" si="12"/>
        <v>14892000</v>
      </c>
      <c r="F167" s="10">
        <v>14892000</v>
      </c>
      <c r="G167" s="10"/>
      <c r="H167" s="10"/>
      <c r="I167" s="10"/>
      <c r="J167" s="5">
        <f t="shared" si="13"/>
        <v>0</v>
      </c>
      <c r="K167" s="10"/>
      <c r="L167" s="10"/>
      <c r="M167" s="10"/>
      <c r="N167" s="10"/>
      <c r="O167" s="10"/>
      <c r="P167" s="5">
        <f t="shared" si="14"/>
        <v>14892000</v>
      </c>
      <c r="Q167" s="24"/>
    </row>
    <row r="168" spans="1:17" s="6" customFormat="1" ht="25.5">
      <c r="A168" s="7" t="s">
        <v>259</v>
      </c>
      <c r="B168" s="7" t="s">
        <v>260</v>
      </c>
      <c r="C168" s="8" t="s">
        <v>55</v>
      </c>
      <c r="D168" s="9" t="s">
        <v>261</v>
      </c>
      <c r="E168" s="5">
        <f t="shared" si="12"/>
        <v>571550</v>
      </c>
      <c r="F168" s="10">
        <f>F169</f>
        <v>571550</v>
      </c>
      <c r="G168" s="10">
        <v>0</v>
      </c>
      <c r="H168" s="10">
        <v>0</v>
      </c>
      <c r="I168" s="10">
        <v>0</v>
      </c>
      <c r="J168" s="5">
        <f t="shared" si="13"/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5">
        <f t="shared" si="14"/>
        <v>571550</v>
      </c>
      <c r="Q168" s="24"/>
    </row>
    <row r="169" spans="1:17" s="6" customFormat="1" ht="227.25" customHeight="1">
      <c r="A169" s="7"/>
      <c r="B169" s="7"/>
      <c r="C169" s="8"/>
      <c r="D169" s="18" t="s">
        <v>514</v>
      </c>
      <c r="E169" s="5">
        <f t="shared" si="12"/>
        <v>571550</v>
      </c>
      <c r="F169" s="10">
        <v>571550</v>
      </c>
      <c r="G169" s="10"/>
      <c r="H169" s="10"/>
      <c r="I169" s="10"/>
      <c r="J169" s="5">
        <f t="shared" si="13"/>
        <v>0</v>
      </c>
      <c r="K169" s="10"/>
      <c r="L169" s="10"/>
      <c r="M169" s="10"/>
      <c r="N169" s="10"/>
      <c r="O169" s="10"/>
      <c r="P169" s="5">
        <f t="shared" si="14"/>
        <v>571550</v>
      </c>
      <c r="Q169" s="24"/>
    </row>
    <row r="170" spans="1:17" s="6" customFormat="1" ht="18.75" customHeight="1">
      <c r="A170" s="7" t="s">
        <v>262</v>
      </c>
      <c r="B170" s="7" t="s">
        <v>263</v>
      </c>
      <c r="C170" s="8" t="s">
        <v>55</v>
      </c>
      <c r="D170" s="9" t="s">
        <v>264</v>
      </c>
      <c r="E170" s="5">
        <f t="shared" si="12"/>
        <v>51650</v>
      </c>
      <c r="F170" s="10">
        <f>F171</f>
        <v>51650</v>
      </c>
      <c r="G170" s="10">
        <v>0</v>
      </c>
      <c r="H170" s="10">
        <v>0</v>
      </c>
      <c r="I170" s="10">
        <v>0</v>
      </c>
      <c r="J170" s="5">
        <f t="shared" si="13"/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5">
        <f t="shared" si="14"/>
        <v>51650</v>
      </c>
      <c r="Q170" s="24"/>
    </row>
    <row r="171" spans="1:17" s="6" customFormat="1" ht="226.5" customHeight="1">
      <c r="A171" s="7"/>
      <c r="B171" s="7"/>
      <c r="C171" s="8"/>
      <c r="D171" s="18" t="s">
        <v>514</v>
      </c>
      <c r="E171" s="5">
        <f t="shared" si="12"/>
        <v>51650</v>
      </c>
      <c r="F171" s="10">
        <v>51650</v>
      </c>
      <c r="G171" s="10"/>
      <c r="H171" s="10"/>
      <c r="I171" s="10"/>
      <c r="J171" s="5">
        <f t="shared" si="13"/>
        <v>0</v>
      </c>
      <c r="K171" s="10"/>
      <c r="L171" s="10"/>
      <c r="M171" s="10"/>
      <c r="N171" s="10"/>
      <c r="O171" s="10"/>
      <c r="P171" s="5">
        <f t="shared" si="14"/>
        <v>51650</v>
      </c>
      <c r="Q171" s="24"/>
    </row>
    <row r="172" spans="1:17" s="6" customFormat="1" ht="25.5">
      <c r="A172" s="7" t="s">
        <v>265</v>
      </c>
      <c r="B172" s="7" t="s">
        <v>266</v>
      </c>
      <c r="C172" s="8" t="s">
        <v>55</v>
      </c>
      <c r="D172" s="9" t="s">
        <v>267</v>
      </c>
      <c r="E172" s="5">
        <f t="shared" si="12"/>
        <v>15984700</v>
      </c>
      <c r="F172" s="10">
        <f>F173</f>
        <v>15984700</v>
      </c>
      <c r="G172" s="10">
        <v>0</v>
      </c>
      <c r="H172" s="10">
        <v>0</v>
      </c>
      <c r="I172" s="10">
        <v>0</v>
      </c>
      <c r="J172" s="5">
        <f t="shared" si="13"/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5">
        <f t="shared" si="14"/>
        <v>15984700</v>
      </c>
      <c r="Q172" s="24"/>
    </row>
    <row r="173" spans="1:17" s="6" customFormat="1" ht="216.75">
      <c r="A173" s="7"/>
      <c r="B173" s="7"/>
      <c r="C173" s="8"/>
      <c r="D173" s="18" t="s">
        <v>514</v>
      </c>
      <c r="E173" s="5">
        <f t="shared" si="12"/>
        <v>15984700</v>
      </c>
      <c r="F173" s="10">
        <v>15984700</v>
      </c>
      <c r="G173" s="10"/>
      <c r="H173" s="10"/>
      <c r="I173" s="10"/>
      <c r="J173" s="5">
        <f t="shared" si="13"/>
        <v>0</v>
      </c>
      <c r="K173" s="10"/>
      <c r="L173" s="10"/>
      <c r="M173" s="10"/>
      <c r="N173" s="10"/>
      <c r="O173" s="10"/>
      <c r="P173" s="5">
        <f t="shared" si="14"/>
        <v>15984700</v>
      </c>
      <c r="Q173" s="24"/>
    </row>
    <row r="174" spans="1:17" s="6" customFormat="1" ht="25.5">
      <c r="A174" s="7" t="s">
        <v>268</v>
      </c>
      <c r="B174" s="7" t="s">
        <v>269</v>
      </c>
      <c r="C174" s="8" t="s">
        <v>47</v>
      </c>
      <c r="D174" s="9" t="s">
        <v>270</v>
      </c>
      <c r="E174" s="5">
        <f t="shared" si="12"/>
        <v>14123100</v>
      </c>
      <c r="F174" s="10">
        <f>F175</f>
        <v>14123100</v>
      </c>
      <c r="G174" s="10">
        <v>0</v>
      </c>
      <c r="H174" s="10">
        <v>0</v>
      </c>
      <c r="I174" s="10">
        <v>0</v>
      </c>
      <c r="J174" s="5">
        <f t="shared" si="13"/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5">
        <f t="shared" si="14"/>
        <v>14123100</v>
      </c>
      <c r="Q174" s="24"/>
    </row>
    <row r="175" spans="1:17" s="6" customFormat="1" ht="230.25" customHeight="1">
      <c r="A175" s="7"/>
      <c r="B175" s="7"/>
      <c r="C175" s="8"/>
      <c r="D175" s="18" t="s">
        <v>514</v>
      </c>
      <c r="E175" s="5">
        <f t="shared" si="12"/>
        <v>14123100</v>
      </c>
      <c r="F175" s="10">
        <v>14123100</v>
      </c>
      <c r="G175" s="10"/>
      <c r="H175" s="10"/>
      <c r="I175" s="10"/>
      <c r="J175" s="5">
        <f t="shared" si="13"/>
        <v>0</v>
      </c>
      <c r="K175" s="10"/>
      <c r="L175" s="10"/>
      <c r="M175" s="10"/>
      <c r="N175" s="10"/>
      <c r="O175" s="10"/>
      <c r="P175" s="5">
        <f t="shared" si="14"/>
        <v>14123100</v>
      </c>
      <c r="Q175" s="24"/>
    </row>
    <row r="176" spans="1:17" s="6" customFormat="1" ht="25.5">
      <c r="A176" s="7" t="s">
        <v>271</v>
      </c>
      <c r="B176" s="7" t="s">
        <v>272</v>
      </c>
      <c r="C176" s="8" t="s">
        <v>47</v>
      </c>
      <c r="D176" s="9" t="s">
        <v>273</v>
      </c>
      <c r="E176" s="5">
        <f t="shared" si="12"/>
        <v>4795500</v>
      </c>
      <c r="F176" s="10">
        <f>F177</f>
        <v>4795500</v>
      </c>
      <c r="G176" s="10">
        <f>G177</f>
        <v>0</v>
      </c>
      <c r="H176" s="10">
        <f>H177</f>
        <v>0</v>
      </c>
      <c r="I176" s="10">
        <f>I177</f>
        <v>0</v>
      </c>
      <c r="J176" s="5">
        <f t="shared" si="13"/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5">
        <f t="shared" si="14"/>
        <v>4795500</v>
      </c>
      <c r="Q176" s="24"/>
    </row>
    <row r="177" spans="1:17" s="6" customFormat="1" ht="224.25" customHeight="1">
      <c r="A177" s="7"/>
      <c r="B177" s="7"/>
      <c r="C177" s="8"/>
      <c r="D177" s="18" t="s">
        <v>514</v>
      </c>
      <c r="E177" s="5">
        <f t="shared" si="12"/>
        <v>4795500</v>
      </c>
      <c r="F177" s="10">
        <v>4795500</v>
      </c>
      <c r="G177" s="10"/>
      <c r="H177" s="10"/>
      <c r="I177" s="10"/>
      <c r="J177" s="5">
        <f t="shared" si="13"/>
        <v>0</v>
      </c>
      <c r="K177" s="10"/>
      <c r="L177" s="10"/>
      <c r="M177" s="10"/>
      <c r="N177" s="10"/>
      <c r="O177" s="10"/>
      <c r="P177" s="5">
        <f t="shared" si="14"/>
        <v>4795500</v>
      </c>
      <c r="Q177" s="24"/>
    </row>
    <row r="178" spans="1:17" s="6" customFormat="1" ht="51">
      <c r="A178" s="7" t="s">
        <v>274</v>
      </c>
      <c r="B178" s="7" t="s">
        <v>275</v>
      </c>
      <c r="C178" s="72"/>
      <c r="D178" s="9" t="s">
        <v>276</v>
      </c>
      <c r="E178" s="5">
        <f t="shared" si="12"/>
        <v>5781100</v>
      </c>
      <c r="F178" s="10">
        <f>F179</f>
        <v>5781100</v>
      </c>
      <c r="G178" s="10">
        <f>G179</f>
        <v>4361100</v>
      </c>
      <c r="H178" s="10">
        <f>H179</f>
        <v>200900</v>
      </c>
      <c r="I178" s="10">
        <f>I179</f>
        <v>0</v>
      </c>
      <c r="J178" s="5">
        <f t="shared" si="13"/>
        <v>93730</v>
      </c>
      <c r="K178" s="10">
        <f>K179</f>
        <v>93730</v>
      </c>
      <c r="L178" s="10">
        <f>L179</f>
        <v>67810</v>
      </c>
      <c r="M178" s="10">
        <f>M179</f>
        <v>0</v>
      </c>
      <c r="N178" s="10">
        <f>N179</f>
        <v>0</v>
      </c>
      <c r="O178" s="10">
        <f>O179</f>
        <v>0</v>
      </c>
      <c r="P178" s="5">
        <f t="shared" si="14"/>
        <v>5874830</v>
      </c>
      <c r="Q178" s="24"/>
    </row>
    <row r="179" spans="1:17" s="6" customFormat="1" ht="60" customHeight="1">
      <c r="A179" s="7" t="s">
        <v>277</v>
      </c>
      <c r="B179" s="7" t="s">
        <v>278</v>
      </c>
      <c r="C179" s="8" t="s">
        <v>51</v>
      </c>
      <c r="D179" s="9" t="s">
        <v>279</v>
      </c>
      <c r="E179" s="5">
        <f t="shared" si="12"/>
        <v>5781100</v>
      </c>
      <c r="F179" s="10">
        <v>5781100</v>
      </c>
      <c r="G179" s="10">
        <v>4361100</v>
      </c>
      <c r="H179" s="10">
        <v>200900</v>
      </c>
      <c r="I179" s="10"/>
      <c r="J179" s="5">
        <f t="shared" si="13"/>
        <v>93730</v>
      </c>
      <c r="K179" s="10">
        <v>93730</v>
      </c>
      <c r="L179" s="10">
        <v>67810</v>
      </c>
      <c r="M179" s="10">
        <v>0</v>
      </c>
      <c r="N179" s="10">
        <v>0</v>
      </c>
      <c r="O179" s="10">
        <v>0</v>
      </c>
      <c r="P179" s="5">
        <f t="shared" si="14"/>
        <v>5874830</v>
      </c>
      <c r="Q179" s="24"/>
    </row>
    <row r="180" spans="1:17" s="6" customFormat="1" ht="76.5">
      <c r="A180" s="7" t="s">
        <v>290</v>
      </c>
      <c r="B180" s="7" t="s">
        <v>291</v>
      </c>
      <c r="C180" s="72"/>
      <c r="D180" s="9" t="s">
        <v>292</v>
      </c>
      <c r="E180" s="5">
        <f t="shared" si="12"/>
        <v>423000</v>
      </c>
      <c r="F180" s="10">
        <f>F181</f>
        <v>423000</v>
      </c>
      <c r="G180" s="10">
        <f>G181</f>
        <v>0</v>
      </c>
      <c r="H180" s="10">
        <f>H181</f>
        <v>0</v>
      </c>
      <c r="I180" s="10">
        <f>I181</f>
        <v>0</v>
      </c>
      <c r="J180" s="5">
        <f t="shared" si="13"/>
        <v>0</v>
      </c>
      <c r="K180" s="10">
        <f>K181</f>
        <v>0</v>
      </c>
      <c r="L180" s="10">
        <f>L181</f>
        <v>0</v>
      </c>
      <c r="M180" s="10">
        <f>M181</f>
        <v>0</v>
      </c>
      <c r="N180" s="10">
        <f>N181</f>
        <v>0</v>
      </c>
      <c r="O180" s="10">
        <f>O181</f>
        <v>0</v>
      </c>
      <c r="P180" s="5">
        <f aca="true" t="shared" si="15" ref="P180:P202">E180+J180</f>
        <v>423000</v>
      </c>
      <c r="Q180" s="24"/>
    </row>
    <row r="181" spans="1:17" s="6" customFormat="1" ht="51">
      <c r="A181" s="7" t="s">
        <v>293</v>
      </c>
      <c r="B181" s="7" t="s">
        <v>294</v>
      </c>
      <c r="C181" s="8" t="s">
        <v>47</v>
      </c>
      <c r="D181" s="9" t="s">
        <v>279</v>
      </c>
      <c r="E181" s="5">
        <f t="shared" si="12"/>
        <v>423000</v>
      </c>
      <c r="F181" s="10">
        <v>423000</v>
      </c>
      <c r="G181" s="10">
        <v>0</v>
      </c>
      <c r="H181" s="10">
        <v>0</v>
      </c>
      <c r="I181" s="10">
        <v>0</v>
      </c>
      <c r="J181" s="5">
        <f t="shared" si="13"/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5">
        <f t="shared" si="15"/>
        <v>423000</v>
      </c>
      <c r="Q181" s="24"/>
    </row>
    <row r="182" spans="1:17" s="6" customFormat="1" ht="76.5">
      <c r="A182" s="7" t="s">
        <v>295</v>
      </c>
      <c r="B182" s="7" t="s">
        <v>296</v>
      </c>
      <c r="C182" s="8" t="s">
        <v>207</v>
      </c>
      <c r="D182" s="9" t="s">
        <v>297</v>
      </c>
      <c r="E182" s="5">
        <f t="shared" si="12"/>
        <v>390300</v>
      </c>
      <c r="F182" s="10">
        <v>390300</v>
      </c>
      <c r="G182" s="10">
        <v>0</v>
      </c>
      <c r="H182" s="10">
        <v>0</v>
      </c>
      <c r="I182" s="10">
        <v>0</v>
      </c>
      <c r="J182" s="5">
        <f t="shared" si="13"/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5">
        <f t="shared" si="15"/>
        <v>390300</v>
      </c>
      <c r="Q182" s="24"/>
    </row>
    <row r="183" spans="1:17" s="6" customFormat="1" ht="31.5" customHeight="1">
      <c r="A183" s="7" t="s">
        <v>298</v>
      </c>
      <c r="B183" s="7" t="s">
        <v>299</v>
      </c>
      <c r="C183" s="72"/>
      <c r="D183" s="9" t="s">
        <v>300</v>
      </c>
      <c r="E183" s="5">
        <f t="shared" si="12"/>
        <v>55000</v>
      </c>
      <c r="F183" s="10">
        <f>F184</f>
        <v>55000</v>
      </c>
      <c r="G183" s="10">
        <f>G184</f>
        <v>0</v>
      </c>
      <c r="H183" s="10">
        <f>H184</f>
        <v>0</v>
      </c>
      <c r="I183" s="10">
        <f>I184</f>
        <v>0</v>
      </c>
      <c r="J183" s="5">
        <f t="shared" si="13"/>
        <v>0</v>
      </c>
      <c r="K183" s="10">
        <f>K184</f>
        <v>0</v>
      </c>
      <c r="L183" s="10">
        <f>L184</f>
        <v>0</v>
      </c>
      <c r="M183" s="10">
        <f>M184</f>
        <v>0</v>
      </c>
      <c r="N183" s="10">
        <f>N184</f>
        <v>0</v>
      </c>
      <c r="O183" s="10">
        <f>O184</f>
        <v>0</v>
      </c>
      <c r="P183" s="5">
        <f t="shared" si="15"/>
        <v>55000</v>
      </c>
      <c r="Q183" s="24"/>
    </row>
    <row r="184" spans="1:17" s="6" customFormat="1" ht="52.5" customHeight="1">
      <c r="A184" s="7" t="s">
        <v>301</v>
      </c>
      <c r="B184" s="7" t="s">
        <v>302</v>
      </c>
      <c r="C184" s="8" t="s">
        <v>213</v>
      </c>
      <c r="D184" s="9" t="s">
        <v>303</v>
      </c>
      <c r="E184" s="5">
        <f t="shared" si="12"/>
        <v>55000</v>
      </c>
      <c r="F184" s="10">
        <v>55000</v>
      </c>
      <c r="G184" s="10">
        <v>0</v>
      </c>
      <c r="H184" s="10">
        <v>0</v>
      </c>
      <c r="I184" s="10">
        <v>0</v>
      </c>
      <c r="J184" s="5">
        <f t="shared" si="13"/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5">
        <f t="shared" si="15"/>
        <v>55000</v>
      </c>
      <c r="Q184" s="24"/>
    </row>
    <row r="185" spans="1:17" s="6" customFormat="1" ht="21.75" customHeight="1">
      <c r="A185" s="7" t="s">
        <v>304</v>
      </c>
      <c r="B185" s="7" t="s">
        <v>84</v>
      </c>
      <c r="C185" s="8" t="s">
        <v>59</v>
      </c>
      <c r="D185" s="9" t="s">
        <v>85</v>
      </c>
      <c r="E185" s="5">
        <f t="shared" si="12"/>
        <v>30000</v>
      </c>
      <c r="F185" s="10">
        <v>30000</v>
      </c>
      <c r="G185" s="10">
        <v>0</v>
      </c>
      <c r="H185" s="10">
        <v>0</v>
      </c>
      <c r="I185" s="10">
        <v>0</v>
      </c>
      <c r="J185" s="5">
        <f t="shared" si="13"/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5">
        <f t="shared" si="15"/>
        <v>30000</v>
      </c>
      <c r="Q185" s="24"/>
    </row>
    <row r="186" spans="1:17" s="12" customFormat="1" ht="25.5">
      <c r="A186" s="85" t="s">
        <v>203</v>
      </c>
      <c r="B186" s="86"/>
      <c r="C186" s="87"/>
      <c r="D186" s="88" t="s">
        <v>516</v>
      </c>
      <c r="E186" s="133">
        <f t="shared" si="12"/>
        <v>241058736</v>
      </c>
      <c r="F186" s="133">
        <f>F187+F188+F189+F191+F196+F201+F218+F220+F222+F224+F225+F227</f>
        <v>241058736</v>
      </c>
      <c r="G186" s="133">
        <f>G187+G188+G189+G191+G196+G201+G218+G220+G222+G224+G225+G227</f>
        <v>11931804</v>
      </c>
      <c r="H186" s="133">
        <f>H187+H188+H189+H191+H196+H201+H218+H220+H222+H224+H225+H227</f>
        <v>560720</v>
      </c>
      <c r="I186" s="133">
        <f>I187+I188+I189+I191+I196+I201+I218+I220+I222+I224+I225+I227</f>
        <v>0</v>
      </c>
      <c r="J186" s="133">
        <f t="shared" si="13"/>
        <v>67000</v>
      </c>
      <c r="K186" s="133">
        <f>K187+K188+K189+K191+K196+K201+K218+K220+K222+K224+K225+K227</f>
        <v>67000</v>
      </c>
      <c r="L186" s="133">
        <f>L187+L188+L189+L191+L196+L201+L218+L220+L222+L224+L225+L227</f>
        <v>45000</v>
      </c>
      <c r="M186" s="133">
        <f>M187+M188+M189+M191+M196+M201+M218+M220+M222+M224+M225+M227</f>
        <v>0</v>
      </c>
      <c r="N186" s="133">
        <f>N187+N188+N189+N191+N196+N201+N218+N220+N222+N224+N225+N227</f>
        <v>0</v>
      </c>
      <c r="O186" s="133">
        <f>O187+O188+O189+O191+O196+O201+O218+O220+O222+O224+O225+O227</f>
        <v>0</v>
      </c>
      <c r="P186" s="133">
        <f t="shared" si="15"/>
        <v>241125736</v>
      </c>
      <c r="Q186" s="31"/>
    </row>
    <row r="187" spans="1:17" s="6" customFormat="1" ht="38.25">
      <c r="A187" s="7" t="s">
        <v>204</v>
      </c>
      <c r="B187" s="7" t="s">
        <v>36</v>
      </c>
      <c r="C187" s="8" t="s">
        <v>21</v>
      </c>
      <c r="D187" s="9" t="s">
        <v>37</v>
      </c>
      <c r="E187" s="5">
        <f t="shared" si="12"/>
        <v>9269865</v>
      </c>
      <c r="F187" s="10">
        <v>9269865</v>
      </c>
      <c r="G187" s="10">
        <v>7341804</v>
      </c>
      <c r="H187" s="10">
        <v>167920</v>
      </c>
      <c r="I187" s="10">
        <v>0</v>
      </c>
      <c r="J187" s="5">
        <f t="shared" si="13"/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5">
        <f t="shared" si="15"/>
        <v>9269865</v>
      </c>
      <c r="Q187" s="24"/>
    </row>
    <row r="188" spans="1:17" s="6" customFormat="1" ht="25.5">
      <c r="A188" s="7" t="s">
        <v>205</v>
      </c>
      <c r="B188" s="7" t="s">
        <v>26</v>
      </c>
      <c r="C188" s="8" t="s">
        <v>25</v>
      </c>
      <c r="D188" s="9" t="s">
        <v>27</v>
      </c>
      <c r="E188" s="5">
        <f t="shared" si="12"/>
        <v>198000</v>
      </c>
      <c r="F188" s="10">
        <v>198000</v>
      </c>
      <c r="G188" s="10">
        <v>0</v>
      </c>
      <c r="H188" s="10">
        <v>0</v>
      </c>
      <c r="I188" s="10">
        <v>0</v>
      </c>
      <c r="J188" s="5">
        <f t="shared" si="13"/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5">
        <f t="shared" si="15"/>
        <v>198000</v>
      </c>
      <c r="Q188" s="24"/>
    </row>
    <row r="189" spans="1:17" s="6" customFormat="1" ht="38.25">
      <c r="A189" s="7" t="s">
        <v>206</v>
      </c>
      <c r="B189" s="7" t="s">
        <v>207</v>
      </c>
      <c r="C189" s="8" t="s">
        <v>46</v>
      </c>
      <c r="D189" s="9" t="s">
        <v>208</v>
      </c>
      <c r="E189" s="5">
        <f t="shared" si="12"/>
        <v>1746721</v>
      </c>
      <c r="F189" s="10">
        <f>F190</f>
        <v>1746721</v>
      </c>
      <c r="G189" s="10">
        <f>G190</f>
        <v>0</v>
      </c>
      <c r="H189" s="10">
        <f>H190</f>
        <v>0</v>
      </c>
      <c r="I189" s="10">
        <f>I190</f>
        <v>0</v>
      </c>
      <c r="J189" s="5">
        <f t="shared" si="13"/>
        <v>0</v>
      </c>
      <c r="K189" s="10">
        <f>K190</f>
        <v>0</v>
      </c>
      <c r="L189" s="10">
        <f>L190</f>
        <v>0</v>
      </c>
      <c r="M189" s="10">
        <f>M190</f>
        <v>0</v>
      </c>
      <c r="N189" s="10">
        <f>N190</f>
        <v>0</v>
      </c>
      <c r="O189" s="10">
        <f>O190</f>
        <v>0</v>
      </c>
      <c r="P189" s="5">
        <f t="shared" si="15"/>
        <v>1746721</v>
      </c>
      <c r="Q189" s="24"/>
    </row>
    <row r="190" spans="1:17" s="6" customFormat="1" ht="195.75" customHeight="1">
      <c r="A190" s="7"/>
      <c r="B190" s="7"/>
      <c r="C190" s="8"/>
      <c r="D190" s="11" t="s">
        <v>511</v>
      </c>
      <c r="E190" s="5">
        <f t="shared" si="12"/>
        <v>1746721</v>
      </c>
      <c r="F190" s="10">
        <v>1746721</v>
      </c>
      <c r="G190" s="10"/>
      <c r="H190" s="10"/>
      <c r="I190" s="10"/>
      <c r="J190" s="5">
        <f t="shared" si="13"/>
        <v>0</v>
      </c>
      <c r="K190" s="10"/>
      <c r="L190" s="10"/>
      <c r="M190" s="10"/>
      <c r="N190" s="10"/>
      <c r="O190" s="10"/>
      <c r="P190" s="5">
        <f t="shared" si="15"/>
        <v>1746721</v>
      </c>
      <c r="Q190" s="24"/>
    </row>
    <row r="191" spans="1:17" s="6" customFormat="1" ht="76.5">
      <c r="A191" s="7" t="s">
        <v>209</v>
      </c>
      <c r="B191" s="7" t="s">
        <v>210</v>
      </c>
      <c r="C191" s="72"/>
      <c r="D191" s="9" t="s">
        <v>211</v>
      </c>
      <c r="E191" s="5">
        <f t="shared" si="12"/>
        <v>130000000</v>
      </c>
      <c r="F191" s="10">
        <f>F192+F194</f>
        <v>130000000</v>
      </c>
      <c r="G191" s="10">
        <f>G192+G194</f>
        <v>0</v>
      </c>
      <c r="H191" s="10">
        <f>H192+H194</f>
        <v>0</v>
      </c>
      <c r="I191" s="10">
        <f>I192+I194</f>
        <v>0</v>
      </c>
      <c r="J191" s="5">
        <f t="shared" si="13"/>
        <v>0</v>
      </c>
      <c r="K191" s="10">
        <f>K192+K194</f>
        <v>0</v>
      </c>
      <c r="L191" s="10">
        <f>L192+L194</f>
        <v>0</v>
      </c>
      <c r="M191" s="10">
        <f>M192+M194</f>
        <v>0</v>
      </c>
      <c r="N191" s="10">
        <f>N192+N194</f>
        <v>0</v>
      </c>
      <c r="O191" s="10">
        <f>O192+O194</f>
        <v>0</v>
      </c>
      <c r="P191" s="5">
        <f t="shared" si="15"/>
        <v>130000000</v>
      </c>
      <c r="Q191" s="24"/>
    </row>
    <row r="192" spans="1:17" s="6" customFormat="1" ht="38.25">
      <c r="A192" s="7" t="s">
        <v>212</v>
      </c>
      <c r="B192" s="7" t="s">
        <v>214</v>
      </c>
      <c r="C192" s="8" t="s">
        <v>213</v>
      </c>
      <c r="D192" s="9" t="s">
        <v>215</v>
      </c>
      <c r="E192" s="5">
        <f t="shared" si="12"/>
        <v>16000000</v>
      </c>
      <c r="F192" s="10">
        <f>F193</f>
        <v>16000000</v>
      </c>
      <c r="G192" s="10">
        <f>G193</f>
        <v>0</v>
      </c>
      <c r="H192" s="10">
        <f>H193</f>
        <v>0</v>
      </c>
      <c r="I192" s="10">
        <f>I193</f>
        <v>0</v>
      </c>
      <c r="J192" s="5">
        <f t="shared" si="13"/>
        <v>0</v>
      </c>
      <c r="K192" s="10">
        <f>K193</f>
        <v>0</v>
      </c>
      <c r="L192" s="10">
        <f>L193</f>
        <v>0</v>
      </c>
      <c r="M192" s="10">
        <f>M193</f>
        <v>0</v>
      </c>
      <c r="N192" s="10">
        <f>N193</f>
        <v>0</v>
      </c>
      <c r="O192" s="10">
        <f>O193</f>
        <v>0</v>
      </c>
      <c r="P192" s="5">
        <f t="shared" si="15"/>
        <v>16000000</v>
      </c>
      <c r="Q192" s="24"/>
    </row>
    <row r="193" spans="1:17" s="6" customFormat="1" ht="138.75" customHeight="1">
      <c r="A193" s="7"/>
      <c r="B193" s="7"/>
      <c r="C193" s="8"/>
      <c r="D193" s="11" t="s">
        <v>512</v>
      </c>
      <c r="E193" s="5">
        <f t="shared" si="12"/>
        <v>16000000</v>
      </c>
      <c r="F193" s="10">
        <v>16000000</v>
      </c>
      <c r="G193" s="10"/>
      <c r="H193" s="10"/>
      <c r="I193" s="10"/>
      <c r="J193" s="5">
        <f t="shared" si="13"/>
        <v>0</v>
      </c>
      <c r="K193" s="10"/>
      <c r="L193" s="10"/>
      <c r="M193" s="10"/>
      <c r="N193" s="10"/>
      <c r="O193" s="10"/>
      <c r="P193" s="5">
        <f t="shared" si="15"/>
        <v>16000000</v>
      </c>
      <c r="Q193" s="24"/>
    </row>
    <row r="194" spans="1:17" s="6" customFormat="1" ht="38.25">
      <c r="A194" s="7" t="s">
        <v>216</v>
      </c>
      <c r="B194" s="7" t="s">
        <v>217</v>
      </c>
      <c r="C194" s="8" t="s">
        <v>207</v>
      </c>
      <c r="D194" s="9" t="s">
        <v>218</v>
      </c>
      <c r="E194" s="5">
        <f t="shared" si="12"/>
        <v>114000000</v>
      </c>
      <c r="F194" s="10">
        <f>F195</f>
        <v>114000000</v>
      </c>
      <c r="G194" s="10">
        <f>G195</f>
        <v>0</v>
      </c>
      <c r="H194" s="10">
        <f>H195</f>
        <v>0</v>
      </c>
      <c r="I194" s="10">
        <f>I195</f>
        <v>0</v>
      </c>
      <c r="J194" s="5">
        <f t="shared" si="13"/>
        <v>0</v>
      </c>
      <c r="K194" s="10">
        <f>K195</f>
        <v>0</v>
      </c>
      <c r="L194" s="10">
        <f>L195</f>
        <v>0</v>
      </c>
      <c r="M194" s="10">
        <f>M195</f>
        <v>0</v>
      </c>
      <c r="N194" s="10">
        <f>N195</f>
        <v>0</v>
      </c>
      <c r="O194" s="10">
        <f>O195</f>
        <v>0</v>
      </c>
      <c r="P194" s="5">
        <f t="shared" si="15"/>
        <v>114000000</v>
      </c>
      <c r="Q194" s="24"/>
    </row>
    <row r="195" spans="1:17" s="6" customFormat="1" ht="142.5" customHeight="1">
      <c r="A195" s="7"/>
      <c r="B195" s="7"/>
      <c r="C195" s="8"/>
      <c r="D195" s="11" t="s">
        <v>512</v>
      </c>
      <c r="E195" s="5">
        <f t="shared" si="12"/>
        <v>114000000</v>
      </c>
      <c r="F195" s="10">
        <v>114000000</v>
      </c>
      <c r="G195" s="10"/>
      <c r="H195" s="10"/>
      <c r="I195" s="10"/>
      <c r="J195" s="5">
        <f t="shared" si="13"/>
        <v>0</v>
      </c>
      <c r="K195" s="10"/>
      <c r="L195" s="10"/>
      <c r="M195" s="10"/>
      <c r="N195" s="10"/>
      <c r="O195" s="10"/>
      <c r="P195" s="5">
        <f t="shared" si="15"/>
        <v>114000000</v>
      </c>
      <c r="Q195" s="24"/>
    </row>
    <row r="196" spans="1:17" s="6" customFormat="1" ht="38.25">
      <c r="A196" s="7" t="s">
        <v>219</v>
      </c>
      <c r="B196" s="7" t="s">
        <v>220</v>
      </c>
      <c r="C196" s="72"/>
      <c r="D196" s="9" t="s">
        <v>221</v>
      </c>
      <c r="E196" s="5">
        <f t="shared" si="12"/>
        <v>136000</v>
      </c>
      <c r="F196" s="10">
        <f>F197+F199</f>
        <v>136000</v>
      </c>
      <c r="G196" s="10">
        <f>G197+G199</f>
        <v>0</v>
      </c>
      <c r="H196" s="10">
        <f>H197+H199</f>
        <v>0</v>
      </c>
      <c r="I196" s="10">
        <f>I197+I199</f>
        <v>0</v>
      </c>
      <c r="J196" s="5">
        <f t="shared" si="13"/>
        <v>0</v>
      </c>
      <c r="K196" s="10">
        <f>K197+K199</f>
        <v>0</v>
      </c>
      <c r="L196" s="10">
        <v>0</v>
      </c>
      <c r="M196" s="10">
        <v>0</v>
      </c>
      <c r="N196" s="10">
        <v>0</v>
      </c>
      <c r="O196" s="10">
        <v>0</v>
      </c>
      <c r="P196" s="5">
        <f t="shared" si="15"/>
        <v>136000</v>
      </c>
      <c r="Q196" s="24"/>
    </row>
    <row r="197" spans="1:17" s="6" customFormat="1" ht="51">
      <c r="A197" s="7" t="s">
        <v>222</v>
      </c>
      <c r="B197" s="7" t="s">
        <v>223</v>
      </c>
      <c r="C197" s="8" t="s">
        <v>213</v>
      </c>
      <c r="D197" s="9" t="s">
        <v>224</v>
      </c>
      <c r="E197" s="5">
        <f t="shared" si="12"/>
        <v>11500</v>
      </c>
      <c r="F197" s="10">
        <f>F198</f>
        <v>11500</v>
      </c>
      <c r="G197" s="10">
        <f>G198</f>
        <v>0</v>
      </c>
      <c r="H197" s="10">
        <f>H198</f>
        <v>0</v>
      </c>
      <c r="I197" s="10">
        <f>I198</f>
        <v>0</v>
      </c>
      <c r="J197" s="5">
        <f t="shared" si="13"/>
        <v>0</v>
      </c>
      <c r="K197" s="10">
        <f>K198</f>
        <v>0</v>
      </c>
      <c r="L197" s="10">
        <f>L198</f>
        <v>0</v>
      </c>
      <c r="M197" s="10">
        <f>M198</f>
        <v>0</v>
      </c>
      <c r="N197" s="10">
        <f>N198</f>
        <v>0</v>
      </c>
      <c r="O197" s="10">
        <f>O198</f>
        <v>0</v>
      </c>
      <c r="P197" s="5">
        <f t="shared" si="15"/>
        <v>11500</v>
      </c>
      <c r="Q197" s="24"/>
    </row>
    <row r="198" spans="1:17" s="6" customFormat="1" ht="81" customHeight="1">
      <c r="A198" s="7"/>
      <c r="B198" s="7"/>
      <c r="C198" s="8"/>
      <c r="D198" s="9" t="s">
        <v>513</v>
      </c>
      <c r="E198" s="5">
        <f t="shared" si="12"/>
        <v>11500</v>
      </c>
      <c r="F198" s="10">
        <v>11500</v>
      </c>
      <c r="G198" s="10"/>
      <c r="H198" s="10"/>
      <c r="I198" s="10"/>
      <c r="J198" s="5">
        <f t="shared" si="13"/>
        <v>0</v>
      </c>
      <c r="K198" s="10"/>
      <c r="L198" s="10"/>
      <c r="M198" s="10"/>
      <c r="N198" s="10"/>
      <c r="O198" s="10"/>
      <c r="P198" s="5">
        <f t="shared" si="15"/>
        <v>11500</v>
      </c>
      <c r="Q198" s="24"/>
    </row>
    <row r="199" spans="1:17" s="6" customFormat="1" ht="51">
      <c r="A199" s="7" t="s">
        <v>225</v>
      </c>
      <c r="B199" s="7" t="s">
        <v>226</v>
      </c>
      <c r="C199" s="8" t="s">
        <v>207</v>
      </c>
      <c r="D199" s="9" t="s">
        <v>227</v>
      </c>
      <c r="E199" s="5">
        <f t="shared" si="12"/>
        <v>124500</v>
      </c>
      <c r="F199" s="10">
        <f>F200</f>
        <v>124500</v>
      </c>
      <c r="G199" s="10">
        <f>G200</f>
        <v>0</v>
      </c>
      <c r="H199" s="10">
        <f>H200</f>
        <v>0</v>
      </c>
      <c r="I199" s="10">
        <f>I200</f>
        <v>0</v>
      </c>
      <c r="J199" s="5">
        <f t="shared" si="13"/>
        <v>0</v>
      </c>
      <c r="K199" s="10">
        <f>K200</f>
        <v>0</v>
      </c>
      <c r="L199" s="10">
        <f>L200</f>
        <v>0</v>
      </c>
      <c r="M199" s="10">
        <f>M200</f>
        <v>0</v>
      </c>
      <c r="N199" s="10">
        <f>N200</f>
        <v>0</v>
      </c>
      <c r="O199" s="10">
        <f>O200</f>
        <v>0</v>
      </c>
      <c r="P199" s="5">
        <f t="shared" si="15"/>
        <v>124500</v>
      </c>
      <c r="Q199" s="24"/>
    </row>
    <row r="200" spans="1:17" s="6" customFormat="1" ht="81" customHeight="1">
      <c r="A200" s="7"/>
      <c r="B200" s="7"/>
      <c r="C200" s="8"/>
      <c r="D200" s="9" t="s">
        <v>513</v>
      </c>
      <c r="E200" s="5">
        <f t="shared" si="12"/>
        <v>124500</v>
      </c>
      <c r="F200" s="10">
        <v>124500</v>
      </c>
      <c r="G200" s="10"/>
      <c r="H200" s="10"/>
      <c r="I200" s="10"/>
      <c r="J200" s="5">
        <f t="shared" si="13"/>
        <v>0</v>
      </c>
      <c r="K200" s="10"/>
      <c r="L200" s="10"/>
      <c r="M200" s="10"/>
      <c r="N200" s="10"/>
      <c r="O200" s="10"/>
      <c r="P200" s="5">
        <f t="shared" si="15"/>
        <v>124500</v>
      </c>
      <c r="Q200" s="24"/>
    </row>
    <row r="201" spans="1:17" s="6" customFormat="1" ht="51">
      <c r="A201" s="7" t="s">
        <v>244</v>
      </c>
      <c r="B201" s="7" t="s">
        <v>245</v>
      </c>
      <c r="C201" s="72"/>
      <c r="D201" s="9" t="s">
        <v>246</v>
      </c>
      <c r="E201" s="5">
        <f t="shared" si="12"/>
        <v>87957857</v>
      </c>
      <c r="F201" s="10">
        <f>F202+F204+F208+F214+F216+F206+F210+F212</f>
        <v>87957857</v>
      </c>
      <c r="G201" s="10">
        <f>G202+G204+G208+G214+G216+G206+G210+G212</f>
        <v>0</v>
      </c>
      <c r="H201" s="10">
        <f>H202+H204+H208+H214+H216+H206+H210+H212</f>
        <v>0</v>
      </c>
      <c r="I201" s="10">
        <f>I202+I204+I208+I214+I216+I206+I210+I212</f>
        <v>0</v>
      </c>
      <c r="J201" s="5">
        <f t="shared" si="13"/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5">
        <f t="shared" si="15"/>
        <v>87957857</v>
      </c>
      <c r="Q201" s="24"/>
    </row>
    <row r="202" spans="1:17" s="6" customFormat="1" ht="25.5">
      <c r="A202" s="7" t="s">
        <v>247</v>
      </c>
      <c r="B202" s="7" t="s">
        <v>248</v>
      </c>
      <c r="C202" s="8" t="s">
        <v>55</v>
      </c>
      <c r="D202" s="9" t="s">
        <v>249</v>
      </c>
      <c r="E202" s="5">
        <f t="shared" si="12"/>
        <v>1065656</v>
      </c>
      <c r="F202" s="10">
        <f>F203</f>
        <v>1065656</v>
      </c>
      <c r="G202" s="10">
        <v>0</v>
      </c>
      <c r="H202" s="10">
        <v>0</v>
      </c>
      <c r="I202" s="10">
        <v>0</v>
      </c>
      <c r="J202" s="5">
        <f t="shared" si="13"/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5">
        <f t="shared" si="15"/>
        <v>1065656</v>
      </c>
      <c r="Q202" s="24"/>
    </row>
    <row r="203" spans="1:17" s="6" customFormat="1" ht="223.5" customHeight="1">
      <c r="A203" s="7"/>
      <c r="B203" s="7"/>
      <c r="C203" s="8"/>
      <c r="D203" s="18" t="s">
        <v>514</v>
      </c>
      <c r="E203" s="5">
        <f t="shared" si="12"/>
        <v>1065656</v>
      </c>
      <c r="F203" s="10">
        <v>1065656</v>
      </c>
      <c r="G203" s="10"/>
      <c r="H203" s="10"/>
      <c r="I203" s="10"/>
      <c r="J203" s="5">
        <f t="shared" si="13"/>
        <v>0</v>
      </c>
      <c r="K203" s="10"/>
      <c r="L203" s="10"/>
      <c r="M203" s="10"/>
      <c r="N203" s="10"/>
      <c r="O203" s="10"/>
      <c r="P203" s="5">
        <f aca="true" t="shared" si="16" ref="P203:P221">E203+J203</f>
        <v>1065656</v>
      </c>
      <c r="Q203" s="24"/>
    </row>
    <row r="204" spans="1:17" s="6" customFormat="1" ht="19.5" customHeight="1">
      <c r="A204" s="7" t="s">
        <v>250</v>
      </c>
      <c r="B204" s="7" t="s">
        <v>251</v>
      </c>
      <c r="C204" s="8" t="s">
        <v>55</v>
      </c>
      <c r="D204" s="9" t="s">
        <v>252</v>
      </c>
      <c r="E204" s="5">
        <f t="shared" si="12"/>
        <v>41649477</v>
      </c>
      <c r="F204" s="10">
        <f>F205</f>
        <v>41649477</v>
      </c>
      <c r="G204" s="10">
        <f>G205</f>
        <v>0</v>
      </c>
      <c r="H204" s="10">
        <f>H205</f>
        <v>0</v>
      </c>
      <c r="I204" s="10">
        <f>I205</f>
        <v>0</v>
      </c>
      <c r="J204" s="5">
        <f t="shared" si="13"/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5">
        <f t="shared" si="16"/>
        <v>41649477</v>
      </c>
      <c r="Q204" s="24"/>
    </row>
    <row r="205" spans="1:17" s="6" customFormat="1" ht="216.75">
      <c r="A205" s="7"/>
      <c r="B205" s="7"/>
      <c r="C205" s="8"/>
      <c r="D205" s="18" t="s">
        <v>514</v>
      </c>
      <c r="E205" s="5">
        <f t="shared" si="12"/>
        <v>41649477</v>
      </c>
      <c r="F205" s="10">
        <v>41649477</v>
      </c>
      <c r="G205" s="10"/>
      <c r="H205" s="10"/>
      <c r="I205" s="10"/>
      <c r="J205" s="5">
        <f t="shared" si="13"/>
        <v>0</v>
      </c>
      <c r="K205" s="10"/>
      <c r="L205" s="10"/>
      <c r="M205" s="10"/>
      <c r="N205" s="10"/>
      <c r="O205" s="10"/>
      <c r="P205" s="5">
        <f t="shared" si="16"/>
        <v>41649477</v>
      </c>
      <c r="Q205" s="24"/>
    </row>
    <row r="206" spans="1:17" s="6" customFormat="1" ht="25.5">
      <c r="A206" s="7" t="s">
        <v>253</v>
      </c>
      <c r="B206" s="7" t="s">
        <v>254</v>
      </c>
      <c r="C206" s="8" t="s">
        <v>55</v>
      </c>
      <c r="D206" s="9" t="s">
        <v>255</v>
      </c>
      <c r="E206" s="5">
        <f t="shared" si="12"/>
        <v>6290048</v>
      </c>
      <c r="F206" s="10">
        <f>F207</f>
        <v>6290048</v>
      </c>
      <c r="G206" s="10">
        <v>0</v>
      </c>
      <c r="H206" s="10">
        <v>0</v>
      </c>
      <c r="I206" s="10">
        <v>0</v>
      </c>
      <c r="J206" s="5">
        <f t="shared" si="13"/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5">
        <f t="shared" si="16"/>
        <v>6290048</v>
      </c>
      <c r="Q206" s="24"/>
    </row>
    <row r="207" spans="1:17" s="6" customFormat="1" ht="226.5" customHeight="1">
      <c r="A207" s="7"/>
      <c r="B207" s="7"/>
      <c r="C207" s="8"/>
      <c r="D207" s="18" t="s">
        <v>514</v>
      </c>
      <c r="E207" s="5">
        <f t="shared" si="12"/>
        <v>6290048</v>
      </c>
      <c r="F207" s="10">
        <v>6290048</v>
      </c>
      <c r="G207" s="10"/>
      <c r="H207" s="10"/>
      <c r="I207" s="10"/>
      <c r="J207" s="5">
        <f t="shared" si="13"/>
        <v>0</v>
      </c>
      <c r="K207" s="10"/>
      <c r="L207" s="10"/>
      <c r="M207" s="10"/>
      <c r="N207" s="10"/>
      <c r="O207" s="10"/>
      <c r="P207" s="5">
        <f t="shared" si="16"/>
        <v>6290048</v>
      </c>
      <c r="Q207" s="24"/>
    </row>
    <row r="208" spans="1:17" s="6" customFormat="1" ht="25.5">
      <c r="A208" s="7" t="s">
        <v>256</v>
      </c>
      <c r="B208" s="7" t="s">
        <v>257</v>
      </c>
      <c r="C208" s="8" t="s">
        <v>55</v>
      </c>
      <c r="D208" s="9" t="s">
        <v>258</v>
      </c>
      <c r="E208" s="5">
        <f t="shared" si="12"/>
        <v>14718162</v>
      </c>
      <c r="F208" s="10">
        <f>F209</f>
        <v>14718162</v>
      </c>
      <c r="G208" s="10">
        <f>G209</f>
        <v>0</v>
      </c>
      <c r="H208" s="10">
        <f>H209</f>
        <v>0</v>
      </c>
      <c r="I208" s="10">
        <f>I209</f>
        <v>0</v>
      </c>
      <c r="J208" s="5">
        <f t="shared" si="13"/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5">
        <f t="shared" si="16"/>
        <v>14718162</v>
      </c>
      <c r="Q208" s="24"/>
    </row>
    <row r="209" spans="1:17" s="6" customFormat="1" ht="216.75">
      <c r="A209" s="7"/>
      <c r="B209" s="7"/>
      <c r="C209" s="8"/>
      <c r="D209" s="18" t="s">
        <v>514</v>
      </c>
      <c r="E209" s="5">
        <f t="shared" si="12"/>
        <v>14718162</v>
      </c>
      <c r="F209" s="10">
        <v>14718162</v>
      </c>
      <c r="G209" s="10"/>
      <c r="H209" s="10"/>
      <c r="I209" s="10"/>
      <c r="J209" s="5">
        <f t="shared" si="13"/>
        <v>0</v>
      </c>
      <c r="K209" s="10"/>
      <c r="L209" s="10"/>
      <c r="M209" s="10"/>
      <c r="N209" s="10"/>
      <c r="O209" s="10"/>
      <c r="P209" s="5">
        <f t="shared" si="16"/>
        <v>14718162</v>
      </c>
      <c r="Q209" s="24"/>
    </row>
    <row r="210" spans="1:17" s="6" customFormat="1" ht="25.5">
      <c r="A210" s="7" t="s">
        <v>259</v>
      </c>
      <c r="B210" s="7" t="s">
        <v>260</v>
      </c>
      <c r="C210" s="8" t="s">
        <v>55</v>
      </c>
      <c r="D210" s="9" t="s">
        <v>261</v>
      </c>
      <c r="E210" s="5">
        <f aca="true" t="shared" si="17" ref="E210:E227">F210+I210</f>
        <v>604772</v>
      </c>
      <c r="F210" s="10">
        <f>F211</f>
        <v>604772</v>
      </c>
      <c r="G210" s="10">
        <v>0</v>
      </c>
      <c r="H210" s="10">
        <v>0</v>
      </c>
      <c r="I210" s="10">
        <v>0</v>
      </c>
      <c r="J210" s="5">
        <f aca="true" t="shared" si="18" ref="J210:J227">K210+N210</f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5">
        <f t="shared" si="16"/>
        <v>604772</v>
      </c>
      <c r="Q210" s="24"/>
    </row>
    <row r="211" spans="1:17" s="6" customFormat="1" ht="227.25" customHeight="1">
      <c r="A211" s="7"/>
      <c r="B211" s="7"/>
      <c r="C211" s="8"/>
      <c r="D211" s="18" t="s">
        <v>514</v>
      </c>
      <c r="E211" s="5">
        <f t="shared" si="17"/>
        <v>604772</v>
      </c>
      <c r="F211" s="10">
        <v>604772</v>
      </c>
      <c r="G211" s="10"/>
      <c r="H211" s="10"/>
      <c r="I211" s="10"/>
      <c r="J211" s="5">
        <f t="shared" si="18"/>
        <v>0</v>
      </c>
      <c r="K211" s="10"/>
      <c r="L211" s="10"/>
      <c r="M211" s="10"/>
      <c r="N211" s="10"/>
      <c r="O211" s="10"/>
      <c r="P211" s="5">
        <f t="shared" si="16"/>
        <v>604772</v>
      </c>
      <c r="Q211" s="24"/>
    </row>
    <row r="212" spans="1:17" s="6" customFormat="1" ht="18.75" customHeight="1">
      <c r="A212" s="7" t="s">
        <v>262</v>
      </c>
      <c r="B212" s="7" t="s">
        <v>263</v>
      </c>
      <c r="C212" s="8" t="s">
        <v>55</v>
      </c>
      <c r="D212" s="9" t="s">
        <v>264</v>
      </c>
      <c r="E212" s="5">
        <f t="shared" si="17"/>
        <v>505780</v>
      </c>
      <c r="F212" s="10">
        <f>F213</f>
        <v>505780</v>
      </c>
      <c r="G212" s="10">
        <v>0</v>
      </c>
      <c r="H212" s="10">
        <v>0</v>
      </c>
      <c r="I212" s="10">
        <v>0</v>
      </c>
      <c r="J212" s="5">
        <f t="shared" si="18"/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5">
        <f t="shared" si="16"/>
        <v>505780</v>
      </c>
      <c r="Q212" s="24"/>
    </row>
    <row r="213" spans="1:17" s="6" customFormat="1" ht="226.5" customHeight="1">
      <c r="A213" s="7"/>
      <c r="B213" s="7"/>
      <c r="C213" s="8"/>
      <c r="D213" s="18" t="s">
        <v>514</v>
      </c>
      <c r="E213" s="5">
        <f t="shared" si="17"/>
        <v>505780</v>
      </c>
      <c r="F213" s="10">
        <v>505780</v>
      </c>
      <c r="G213" s="10"/>
      <c r="H213" s="10"/>
      <c r="I213" s="10"/>
      <c r="J213" s="5">
        <f t="shared" si="18"/>
        <v>0</v>
      </c>
      <c r="K213" s="10"/>
      <c r="L213" s="10"/>
      <c r="M213" s="10"/>
      <c r="N213" s="10"/>
      <c r="O213" s="10"/>
      <c r="P213" s="5">
        <f t="shared" si="16"/>
        <v>505780</v>
      </c>
      <c r="Q213" s="24"/>
    </row>
    <row r="214" spans="1:17" s="6" customFormat="1" ht="25.5">
      <c r="A214" s="7" t="s">
        <v>265</v>
      </c>
      <c r="B214" s="7" t="s">
        <v>266</v>
      </c>
      <c r="C214" s="8" t="s">
        <v>55</v>
      </c>
      <c r="D214" s="9" t="s">
        <v>267</v>
      </c>
      <c r="E214" s="5">
        <f t="shared" si="17"/>
        <v>8622577</v>
      </c>
      <c r="F214" s="10">
        <f>F215</f>
        <v>8622577</v>
      </c>
      <c r="G214" s="10">
        <v>0</v>
      </c>
      <c r="H214" s="10">
        <v>0</v>
      </c>
      <c r="I214" s="10">
        <v>0</v>
      </c>
      <c r="J214" s="5">
        <f t="shared" si="18"/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5">
        <f t="shared" si="16"/>
        <v>8622577</v>
      </c>
      <c r="Q214" s="24"/>
    </row>
    <row r="215" spans="1:17" s="6" customFormat="1" ht="216.75">
      <c r="A215" s="7"/>
      <c r="B215" s="7"/>
      <c r="C215" s="8"/>
      <c r="D215" s="18" t="s">
        <v>514</v>
      </c>
      <c r="E215" s="5">
        <f t="shared" si="17"/>
        <v>8622577</v>
      </c>
      <c r="F215" s="10">
        <v>8622577</v>
      </c>
      <c r="G215" s="10"/>
      <c r="H215" s="10"/>
      <c r="I215" s="10"/>
      <c r="J215" s="5">
        <f t="shared" si="18"/>
        <v>0</v>
      </c>
      <c r="K215" s="10"/>
      <c r="L215" s="10"/>
      <c r="M215" s="10"/>
      <c r="N215" s="10"/>
      <c r="O215" s="10"/>
      <c r="P215" s="5">
        <f t="shared" si="16"/>
        <v>8622577</v>
      </c>
      <c r="Q215" s="24"/>
    </row>
    <row r="216" spans="1:17" s="6" customFormat="1" ht="25.5">
      <c r="A216" s="7" t="s">
        <v>268</v>
      </c>
      <c r="B216" s="7" t="s">
        <v>269</v>
      </c>
      <c r="C216" s="8" t="s">
        <v>47</v>
      </c>
      <c r="D216" s="9" t="s">
        <v>270</v>
      </c>
      <c r="E216" s="5">
        <f t="shared" si="17"/>
        <v>14501385</v>
      </c>
      <c r="F216" s="10">
        <f>F217</f>
        <v>14501385</v>
      </c>
      <c r="G216" s="10">
        <v>0</v>
      </c>
      <c r="H216" s="10">
        <v>0</v>
      </c>
      <c r="I216" s="10">
        <v>0</v>
      </c>
      <c r="J216" s="5">
        <f t="shared" si="18"/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5">
        <f t="shared" si="16"/>
        <v>14501385</v>
      </c>
      <c r="Q216" s="24"/>
    </row>
    <row r="217" spans="1:17" s="6" customFormat="1" ht="230.25" customHeight="1">
      <c r="A217" s="7"/>
      <c r="B217" s="7"/>
      <c r="C217" s="8"/>
      <c r="D217" s="18" t="s">
        <v>514</v>
      </c>
      <c r="E217" s="5">
        <f t="shared" si="17"/>
        <v>14501385</v>
      </c>
      <c r="F217" s="10">
        <v>14501385</v>
      </c>
      <c r="G217" s="10"/>
      <c r="H217" s="10"/>
      <c r="I217" s="10"/>
      <c r="J217" s="5">
        <f t="shared" si="18"/>
        <v>0</v>
      </c>
      <c r="K217" s="10"/>
      <c r="L217" s="10"/>
      <c r="M217" s="10"/>
      <c r="N217" s="10"/>
      <c r="O217" s="10"/>
      <c r="P217" s="5">
        <f t="shared" si="16"/>
        <v>14501385</v>
      </c>
      <c r="Q217" s="24"/>
    </row>
    <row r="218" spans="1:17" s="6" customFormat="1" ht="25.5">
      <c r="A218" s="7" t="s">
        <v>271</v>
      </c>
      <c r="B218" s="7" t="s">
        <v>272</v>
      </c>
      <c r="C218" s="8" t="s">
        <v>47</v>
      </c>
      <c r="D218" s="9" t="s">
        <v>273</v>
      </c>
      <c r="E218" s="5">
        <f t="shared" si="17"/>
        <v>4221743</v>
      </c>
      <c r="F218" s="10">
        <f>F219</f>
        <v>4221743</v>
      </c>
      <c r="G218" s="10">
        <f>G219</f>
        <v>0</v>
      </c>
      <c r="H218" s="10">
        <f>H219</f>
        <v>0</v>
      </c>
      <c r="I218" s="10">
        <f>I219</f>
        <v>0</v>
      </c>
      <c r="J218" s="5">
        <f t="shared" si="18"/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5">
        <f t="shared" si="16"/>
        <v>4221743</v>
      </c>
      <c r="Q218" s="24"/>
    </row>
    <row r="219" spans="1:17" s="6" customFormat="1" ht="224.25" customHeight="1">
      <c r="A219" s="7"/>
      <c r="B219" s="7"/>
      <c r="C219" s="8"/>
      <c r="D219" s="18" t="s">
        <v>514</v>
      </c>
      <c r="E219" s="5">
        <f t="shared" si="17"/>
        <v>4221743</v>
      </c>
      <c r="F219" s="10">
        <v>4221743</v>
      </c>
      <c r="G219" s="10"/>
      <c r="H219" s="10"/>
      <c r="I219" s="10"/>
      <c r="J219" s="5">
        <f t="shared" si="18"/>
        <v>0</v>
      </c>
      <c r="K219" s="10"/>
      <c r="L219" s="10"/>
      <c r="M219" s="10"/>
      <c r="N219" s="10"/>
      <c r="O219" s="10"/>
      <c r="P219" s="5">
        <f t="shared" si="16"/>
        <v>4221743</v>
      </c>
      <c r="Q219" s="24"/>
    </row>
    <row r="220" spans="1:17" s="6" customFormat="1" ht="51">
      <c r="A220" s="7" t="s">
        <v>274</v>
      </c>
      <c r="B220" s="7" t="s">
        <v>275</v>
      </c>
      <c r="C220" s="72"/>
      <c r="D220" s="9" t="s">
        <v>276</v>
      </c>
      <c r="E220" s="5">
        <f t="shared" si="17"/>
        <v>6667950</v>
      </c>
      <c r="F220" s="10">
        <f>F221</f>
        <v>6667950</v>
      </c>
      <c r="G220" s="10">
        <f>G221</f>
        <v>4590000</v>
      </c>
      <c r="H220" s="10">
        <f>H221</f>
        <v>392800</v>
      </c>
      <c r="I220" s="10">
        <f>I221</f>
        <v>0</v>
      </c>
      <c r="J220" s="5">
        <f t="shared" si="18"/>
        <v>67000</v>
      </c>
      <c r="K220" s="10">
        <f>K221</f>
        <v>67000</v>
      </c>
      <c r="L220" s="10">
        <f>L221</f>
        <v>45000</v>
      </c>
      <c r="M220" s="10">
        <f>M221</f>
        <v>0</v>
      </c>
      <c r="N220" s="10">
        <f>N221</f>
        <v>0</v>
      </c>
      <c r="O220" s="10">
        <f>O221</f>
        <v>0</v>
      </c>
      <c r="P220" s="5">
        <f t="shared" si="16"/>
        <v>6734950</v>
      </c>
      <c r="Q220" s="24"/>
    </row>
    <row r="221" spans="1:17" s="6" customFormat="1" ht="60" customHeight="1">
      <c r="A221" s="7" t="s">
        <v>277</v>
      </c>
      <c r="B221" s="7" t="s">
        <v>278</v>
      </c>
      <c r="C221" s="8" t="s">
        <v>51</v>
      </c>
      <c r="D221" s="9" t="s">
        <v>279</v>
      </c>
      <c r="E221" s="5">
        <f t="shared" si="17"/>
        <v>6667950</v>
      </c>
      <c r="F221" s="10">
        <v>6667950</v>
      </c>
      <c r="G221" s="10">
        <v>4590000</v>
      </c>
      <c r="H221" s="10">
        <v>392800</v>
      </c>
      <c r="I221" s="10"/>
      <c r="J221" s="5">
        <f t="shared" si="18"/>
        <v>67000</v>
      </c>
      <c r="K221" s="10">
        <v>67000</v>
      </c>
      <c r="L221" s="10">
        <v>45000</v>
      </c>
      <c r="M221" s="10">
        <v>0</v>
      </c>
      <c r="N221" s="10">
        <v>0</v>
      </c>
      <c r="O221" s="10">
        <v>0</v>
      </c>
      <c r="P221" s="5">
        <f t="shared" si="16"/>
        <v>6734950</v>
      </c>
      <c r="Q221" s="24"/>
    </row>
    <row r="222" spans="1:17" s="6" customFormat="1" ht="76.5">
      <c r="A222" s="7" t="s">
        <v>290</v>
      </c>
      <c r="B222" s="7" t="s">
        <v>291</v>
      </c>
      <c r="C222" s="72"/>
      <c r="D222" s="9" t="s">
        <v>292</v>
      </c>
      <c r="E222" s="5">
        <f t="shared" si="17"/>
        <v>542600</v>
      </c>
      <c r="F222" s="10">
        <f>F223</f>
        <v>542600</v>
      </c>
      <c r="G222" s="10">
        <f>G223</f>
        <v>0</v>
      </c>
      <c r="H222" s="10">
        <f>H223</f>
        <v>0</v>
      </c>
      <c r="I222" s="10">
        <f>I223</f>
        <v>0</v>
      </c>
      <c r="J222" s="5">
        <f t="shared" si="18"/>
        <v>0</v>
      </c>
      <c r="K222" s="10">
        <f>K223</f>
        <v>0</v>
      </c>
      <c r="L222" s="10">
        <f>L223</f>
        <v>0</v>
      </c>
      <c r="M222" s="10">
        <f>M223</f>
        <v>0</v>
      </c>
      <c r="N222" s="10">
        <f>N223</f>
        <v>0</v>
      </c>
      <c r="O222" s="10">
        <f>O223</f>
        <v>0</v>
      </c>
      <c r="P222" s="5">
        <f aca="true" t="shared" si="19" ref="P222:P253">E222+J222</f>
        <v>542600</v>
      </c>
      <c r="Q222" s="24"/>
    </row>
    <row r="223" spans="1:17" s="6" customFormat="1" ht="51">
      <c r="A223" s="7" t="s">
        <v>293</v>
      </c>
      <c r="B223" s="7" t="s">
        <v>294</v>
      </c>
      <c r="C223" s="8" t="s">
        <v>47</v>
      </c>
      <c r="D223" s="9" t="s">
        <v>279</v>
      </c>
      <c r="E223" s="5">
        <f t="shared" si="17"/>
        <v>542600</v>
      </c>
      <c r="F223" s="10">
        <v>542600</v>
      </c>
      <c r="G223" s="10">
        <v>0</v>
      </c>
      <c r="H223" s="10">
        <v>0</v>
      </c>
      <c r="I223" s="10">
        <v>0</v>
      </c>
      <c r="J223" s="5">
        <f t="shared" si="18"/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5">
        <f t="shared" si="19"/>
        <v>542600</v>
      </c>
      <c r="Q223" s="24"/>
    </row>
    <row r="224" spans="1:17" s="6" customFormat="1" ht="76.5">
      <c r="A224" s="7" t="s">
        <v>295</v>
      </c>
      <c r="B224" s="7" t="s">
        <v>296</v>
      </c>
      <c r="C224" s="8" t="s">
        <v>207</v>
      </c>
      <c r="D224" s="9" t="s">
        <v>297</v>
      </c>
      <c r="E224" s="5">
        <f t="shared" si="17"/>
        <v>240400</v>
      </c>
      <c r="F224" s="10">
        <v>240400</v>
      </c>
      <c r="G224" s="10">
        <v>0</v>
      </c>
      <c r="H224" s="10">
        <v>0</v>
      </c>
      <c r="I224" s="10">
        <v>0</v>
      </c>
      <c r="J224" s="5">
        <f t="shared" si="18"/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5">
        <f t="shared" si="19"/>
        <v>240400</v>
      </c>
      <c r="Q224" s="24"/>
    </row>
    <row r="225" spans="1:17" s="6" customFormat="1" ht="31.5" customHeight="1">
      <c r="A225" s="7" t="s">
        <v>298</v>
      </c>
      <c r="B225" s="7" t="s">
        <v>299</v>
      </c>
      <c r="C225" s="72"/>
      <c r="D225" s="9" t="s">
        <v>300</v>
      </c>
      <c r="E225" s="5">
        <f t="shared" si="17"/>
        <v>55000</v>
      </c>
      <c r="F225" s="10">
        <f>F226</f>
        <v>55000</v>
      </c>
      <c r="G225" s="10">
        <f>G226</f>
        <v>0</v>
      </c>
      <c r="H225" s="10">
        <f>H226</f>
        <v>0</v>
      </c>
      <c r="I225" s="10">
        <f>I226</f>
        <v>0</v>
      </c>
      <c r="J225" s="5">
        <f t="shared" si="18"/>
        <v>0</v>
      </c>
      <c r="K225" s="10">
        <f>K226</f>
        <v>0</v>
      </c>
      <c r="L225" s="10">
        <f>L226</f>
        <v>0</v>
      </c>
      <c r="M225" s="10">
        <f>M226</f>
        <v>0</v>
      </c>
      <c r="N225" s="10">
        <f>N226</f>
        <v>0</v>
      </c>
      <c r="O225" s="10">
        <f>O226</f>
        <v>0</v>
      </c>
      <c r="P225" s="5">
        <f t="shared" si="19"/>
        <v>55000</v>
      </c>
      <c r="Q225" s="24"/>
    </row>
    <row r="226" spans="1:17" s="6" customFormat="1" ht="52.5" customHeight="1">
      <c r="A226" s="7" t="s">
        <v>301</v>
      </c>
      <c r="B226" s="7" t="s">
        <v>302</v>
      </c>
      <c r="C226" s="8" t="s">
        <v>213</v>
      </c>
      <c r="D226" s="9" t="s">
        <v>303</v>
      </c>
      <c r="E226" s="5">
        <f t="shared" si="17"/>
        <v>55000</v>
      </c>
      <c r="F226" s="10">
        <v>55000</v>
      </c>
      <c r="G226" s="10">
        <v>0</v>
      </c>
      <c r="H226" s="10">
        <v>0</v>
      </c>
      <c r="I226" s="10">
        <v>0</v>
      </c>
      <c r="J226" s="5">
        <f t="shared" si="18"/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5">
        <f t="shared" si="19"/>
        <v>55000</v>
      </c>
      <c r="Q226" s="24"/>
    </row>
    <row r="227" spans="1:17" s="6" customFormat="1" ht="22.5" customHeight="1">
      <c r="A227" s="7" t="s">
        <v>304</v>
      </c>
      <c r="B227" s="7" t="s">
        <v>84</v>
      </c>
      <c r="C227" s="8" t="s">
        <v>59</v>
      </c>
      <c r="D227" s="9" t="s">
        <v>85</v>
      </c>
      <c r="E227" s="5">
        <f t="shared" si="17"/>
        <v>22600</v>
      </c>
      <c r="F227" s="10">
        <v>22600</v>
      </c>
      <c r="G227" s="10">
        <v>0</v>
      </c>
      <c r="H227" s="10">
        <v>0</v>
      </c>
      <c r="I227" s="10">
        <v>0</v>
      </c>
      <c r="J227" s="5">
        <f t="shared" si="18"/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5">
        <f t="shared" si="19"/>
        <v>22600</v>
      </c>
      <c r="Q227" s="24"/>
    </row>
    <row r="228" spans="1:17" s="4" customFormat="1" ht="20.25" customHeight="1">
      <c r="A228" s="128" t="s">
        <v>305</v>
      </c>
      <c r="B228" s="129"/>
      <c r="C228" s="130"/>
      <c r="D228" s="131" t="s">
        <v>306</v>
      </c>
      <c r="E228" s="132">
        <f aca="true" t="shared" si="20" ref="E228:E271">F228+I228</f>
        <v>5412830</v>
      </c>
      <c r="F228" s="132">
        <f>F229+F236+F241+F246</f>
        <v>5412830</v>
      </c>
      <c r="G228" s="132">
        <f>G229+G236+G241+G246</f>
        <v>3869949</v>
      </c>
      <c r="H228" s="132">
        <f>H229+H236+H241+H246</f>
        <v>165370</v>
      </c>
      <c r="I228" s="132">
        <f>I229+I236+I241+I246</f>
        <v>0</v>
      </c>
      <c r="J228" s="132">
        <f aca="true" t="shared" si="21" ref="J228:J271">K228+N228</f>
        <v>0</v>
      </c>
      <c r="K228" s="132">
        <f>K229+K236+K241+K246</f>
        <v>0</v>
      </c>
      <c r="L228" s="132">
        <f>L229+L236+L241+L246</f>
        <v>0</v>
      </c>
      <c r="M228" s="132">
        <f>M229+M236+M241+M246</f>
        <v>0</v>
      </c>
      <c r="N228" s="132">
        <f>N229+N236+N241+N246</f>
        <v>0</v>
      </c>
      <c r="O228" s="132">
        <f>O229+O236+O241+O246</f>
        <v>0</v>
      </c>
      <c r="P228" s="132">
        <f t="shared" si="19"/>
        <v>5412830</v>
      </c>
      <c r="Q228" s="29"/>
    </row>
    <row r="229" spans="1:17" s="6" customFormat="1" ht="18" customHeight="1">
      <c r="A229" s="7" t="s">
        <v>307</v>
      </c>
      <c r="B229" s="17"/>
      <c r="C229" s="72"/>
      <c r="D229" s="11" t="s">
        <v>517</v>
      </c>
      <c r="E229" s="5">
        <f t="shared" si="20"/>
        <v>1466506</v>
      </c>
      <c r="F229" s="10">
        <f>F230+F231+F235</f>
        <v>1466506</v>
      </c>
      <c r="G229" s="10">
        <f>G230+G231+G235</f>
        <v>1007183</v>
      </c>
      <c r="H229" s="10">
        <f>H230+H231+H235</f>
        <v>59000</v>
      </c>
      <c r="I229" s="10">
        <f>I230+I231+I235</f>
        <v>0</v>
      </c>
      <c r="J229" s="5">
        <f t="shared" si="21"/>
        <v>0</v>
      </c>
      <c r="K229" s="10">
        <f>K230+K231+K232+K235</f>
        <v>0</v>
      </c>
      <c r="L229" s="10">
        <f>L230+L231+L232+L235</f>
        <v>0</v>
      </c>
      <c r="M229" s="10">
        <f>M230+M231+M232+M235</f>
        <v>0</v>
      </c>
      <c r="N229" s="10">
        <f>N230+N231+N232+N235</f>
        <v>0</v>
      </c>
      <c r="O229" s="10">
        <f>O230+O231+O232+O235</f>
        <v>0</v>
      </c>
      <c r="P229" s="5">
        <f t="shared" si="19"/>
        <v>1466506</v>
      </c>
      <c r="Q229" s="24"/>
    </row>
    <row r="230" spans="1:17" s="6" customFormat="1" ht="38.25">
      <c r="A230" s="7" t="s">
        <v>308</v>
      </c>
      <c r="B230" s="7" t="s">
        <v>36</v>
      </c>
      <c r="C230" s="8" t="s">
        <v>21</v>
      </c>
      <c r="D230" s="9" t="s">
        <v>37</v>
      </c>
      <c r="E230" s="5">
        <f t="shared" si="20"/>
        <v>1337506</v>
      </c>
      <c r="F230" s="10">
        <v>1337506</v>
      </c>
      <c r="G230" s="10">
        <v>1007183</v>
      </c>
      <c r="H230" s="10">
        <v>59000</v>
      </c>
      <c r="I230" s="10">
        <v>0</v>
      </c>
      <c r="J230" s="5">
        <f t="shared" si="21"/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5">
        <f t="shared" si="19"/>
        <v>1337506</v>
      </c>
      <c r="Q230" s="24"/>
    </row>
    <row r="231" spans="1:17" s="6" customFormat="1" ht="25.5">
      <c r="A231" s="7" t="s">
        <v>309</v>
      </c>
      <c r="B231" s="7" t="s">
        <v>26</v>
      </c>
      <c r="C231" s="8" t="s">
        <v>25</v>
      </c>
      <c r="D231" s="9" t="s">
        <v>27</v>
      </c>
      <c r="E231" s="5">
        <f t="shared" si="20"/>
        <v>84000</v>
      </c>
      <c r="F231" s="10">
        <v>84000</v>
      </c>
      <c r="G231" s="10">
        <v>0</v>
      </c>
      <c r="H231" s="10">
        <v>0</v>
      </c>
      <c r="I231" s="10">
        <v>0</v>
      </c>
      <c r="J231" s="5">
        <f t="shared" si="21"/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5">
        <f t="shared" si="19"/>
        <v>84000</v>
      </c>
      <c r="Q231" s="24"/>
    </row>
    <row r="232" spans="1:17" s="6" customFormat="1" ht="25.5">
      <c r="A232" s="7" t="s">
        <v>310</v>
      </c>
      <c r="B232" s="7" t="s">
        <v>311</v>
      </c>
      <c r="C232" s="72"/>
      <c r="D232" s="9" t="s">
        <v>312</v>
      </c>
      <c r="E232" s="5">
        <f t="shared" si="20"/>
        <v>4227400</v>
      </c>
      <c r="F232" s="10">
        <f>F233+F234</f>
        <v>4227400</v>
      </c>
      <c r="G232" s="10">
        <f>G233+G234</f>
        <v>2376400</v>
      </c>
      <c r="H232" s="10">
        <f>H233+H234</f>
        <v>376100</v>
      </c>
      <c r="I232" s="10">
        <f>I233+I234</f>
        <v>0</v>
      </c>
      <c r="J232" s="5">
        <f t="shared" si="21"/>
        <v>0</v>
      </c>
      <c r="K232" s="10">
        <f>K233+K234</f>
        <v>0</v>
      </c>
      <c r="L232" s="10">
        <f>L233+L234</f>
        <v>0</v>
      </c>
      <c r="M232" s="10">
        <f>M233+M234</f>
        <v>0</v>
      </c>
      <c r="N232" s="10">
        <f>N233+N234</f>
        <v>0</v>
      </c>
      <c r="O232" s="10">
        <f>O233+O234</f>
        <v>0</v>
      </c>
      <c r="P232" s="5">
        <f t="shared" si="19"/>
        <v>4227400</v>
      </c>
      <c r="Q232" s="24"/>
    </row>
    <row r="233" spans="1:17" s="6" customFormat="1" ht="38.25">
      <c r="A233" s="7" t="s">
        <v>313</v>
      </c>
      <c r="B233" s="7" t="s">
        <v>314</v>
      </c>
      <c r="C233" s="8" t="s">
        <v>55</v>
      </c>
      <c r="D233" s="9" t="s">
        <v>315</v>
      </c>
      <c r="E233" s="5">
        <f t="shared" si="20"/>
        <v>4122800</v>
      </c>
      <c r="F233" s="10">
        <v>4122800</v>
      </c>
      <c r="G233" s="10">
        <v>2376400</v>
      </c>
      <c r="H233" s="10">
        <v>376100</v>
      </c>
      <c r="I233" s="10">
        <v>0</v>
      </c>
      <c r="J233" s="5">
        <f t="shared" si="21"/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5">
        <f t="shared" si="19"/>
        <v>4122800</v>
      </c>
      <c r="Q233" s="24"/>
    </row>
    <row r="234" spans="1:17" s="6" customFormat="1" ht="25.5">
      <c r="A234" s="7" t="s">
        <v>316</v>
      </c>
      <c r="B234" s="7" t="s">
        <v>317</v>
      </c>
      <c r="C234" s="8" t="s">
        <v>55</v>
      </c>
      <c r="D234" s="9" t="s">
        <v>318</v>
      </c>
      <c r="E234" s="5">
        <f t="shared" si="20"/>
        <v>104600</v>
      </c>
      <c r="F234" s="10">
        <v>104600</v>
      </c>
      <c r="G234" s="10">
        <v>0</v>
      </c>
      <c r="H234" s="10">
        <v>0</v>
      </c>
      <c r="I234" s="10">
        <v>0</v>
      </c>
      <c r="J234" s="5">
        <f t="shared" si="21"/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5">
        <f t="shared" si="19"/>
        <v>104600</v>
      </c>
      <c r="Q234" s="24"/>
    </row>
    <row r="235" spans="1:17" s="6" customFormat="1" ht="20.25" customHeight="1">
      <c r="A235" s="7" t="s">
        <v>319</v>
      </c>
      <c r="B235" s="7" t="s">
        <v>84</v>
      </c>
      <c r="C235" s="8" t="s">
        <v>59</v>
      </c>
      <c r="D235" s="9" t="s">
        <v>85</v>
      </c>
      <c r="E235" s="5">
        <f t="shared" si="20"/>
        <v>45000</v>
      </c>
      <c r="F235" s="10">
        <v>45000</v>
      </c>
      <c r="G235" s="10">
        <v>0</v>
      </c>
      <c r="H235" s="10">
        <v>0</v>
      </c>
      <c r="I235" s="10">
        <v>0</v>
      </c>
      <c r="J235" s="5">
        <f t="shared" si="21"/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5">
        <f t="shared" si="19"/>
        <v>45000</v>
      </c>
      <c r="Q235" s="24"/>
    </row>
    <row r="236" spans="1:17" s="13" customFormat="1" ht="31.5" customHeight="1">
      <c r="A236" s="85" t="s">
        <v>307</v>
      </c>
      <c r="B236" s="86"/>
      <c r="C236" s="87"/>
      <c r="D236" s="88" t="s">
        <v>518</v>
      </c>
      <c r="E236" s="89">
        <f t="shared" si="20"/>
        <v>1305970</v>
      </c>
      <c r="F236" s="89">
        <f>F237+F238+F239</f>
        <v>1305970</v>
      </c>
      <c r="G236" s="89">
        <f>G237+G238+G239</f>
        <v>962437</v>
      </c>
      <c r="H236" s="89">
        <f>H237+H238+H239</f>
        <v>11617</v>
      </c>
      <c r="I236" s="89">
        <f>I237+I238+I239</f>
        <v>0</v>
      </c>
      <c r="J236" s="89">
        <f t="shared" si="21"/>
        <v>0</v>
      </c>
      <c r="K236" s="89">
        <f>K237+K238+K239</f>
        <v>0</v>
      </c>
      <c r="L236" s="89">
        <f>L237+L238+L239</f>
        <v>0</v>
      </c>
      <c r="M236" s="89">
        <f>M237+M238+M239</f>
        <v>0</v>
      </c>
      <c r="N236" s="89">
        <f>N237+N238+N239</f>
        <v>0</v>
      </c>
      <c r="O236" s="89">
        <f>O237+O238+O239</f>
        <v>0</v>
      </c>
      <c r="P236" s="89">
        <f t="shared" si="19"/>
        <v>1305970</v>
      </c>
      <c r="Q236" s="32"/>
    </row>
    <row r="237" spans="1:17" s="6" customFormat="1" ht="38.25">
      <c r="A237" s="7" t="s">
        <v>308</v>
      </c>
      <c r="B237" s="7" t="s">
        <v>36</v>
      </c>
      <c r="C237" s="8" t="s">
        <v>21</v>
      </c>
      <c r="D237" s="9" t="s">
        <v>37</v>
      </c>
      <c r="E237" s="5">
        <f t="shared" si="20"/>
        <v>1202970</v>
      </c>
      <c r="F237" s="10">
        <v>1202970</v>
      </c>
      <c r="G237" s="10">
        <v>962437</v>
      </c>
      <c r="H237" s="10">
        <v>11617</v>
      </c>
      <c r="I237" s="10">
        <v>0</v>
      </c>
      <c r="J237" s="5">
        <f t="shared" si="21"/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5">
        <f t="shared" si="19"/>
        <v>1202970</v>
      </c>
      <c r="Q237" s="24"/>
    </row>
    <row r="238" spans="1:17" s="6" customFormat="1" ht="25.5">
      <c r="A238" s="7" t="s">
        <v>309</v>
      </c>
      <c r="B238" s="7" t="s">
        <v>26</v>
      </c>
      <c r="C238" s="8" t="s">
        <v>25</v>
      </c>
      <c r="D238" s="9" t="s">
        <v>27</v>
      </c>
      <c r="E238" s="5">
        <f t="shared" si="20"/>
        <v>84000</v>
      </c>
      <c r="F238" s="10">
        <v>84000</v>
      </c>
      <c r="G238" s="10">
        <v>0</v>
      </c>
      <c r="H238" s="10">
        <v>0</v>
      </c>
      <c r="I238" s="10">
        <v>0</v>
      </c>
      <c r="J238" s="5">
        <f t="shared" si="21"/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5">
        <f t="shared" si="19"/>
        <v>84000</v>
      </c>
      <c r="Q238" s="24"/>
    </row>
    <row r="239" spans="1:17" s="6" customFormat="1" ht="25.5">
      <c r="A239" s="7" t="s">
        <v>310</v>
      </c>
      <c r="B239" s="7" t="s">
        <v>311</v>
      </c>
      <c r="C239" s="72"/>
      <c r="D239" s="9" t="s">
        <v>312</v>
      </c>
      <c r="E239" s="5">
        <f t="shared" si="20"/>
        <v>19000</v>
      </c>
      <c r="F239" s="10">
        <f>F240</f>
        <v>19000</v>
      </c>
      <c r="G239" s="10">
        <f>G240</f>
        <v>0</v>
      </c>
      <c r="H239" s="10">
        <f>H240</f>
        <v>0</v>
      </c>
      <c r="I239" s="10">
        <f>I240</f>
        <v>0</v>
      </c>
      <c r="J239" s="5">
        <f t="shared" si="21"/>
        <v>0</v>
      </c>
      <c r="K239" s="10">
        <f>K240</f>
        <v>0</v>
      </c>
      <c r="L239" s="10">
        <f>L240</f>
        <v>0</v>
      </c>
      <c r="M239" s="10">
        <f>M240</f>
        <v>0</v>
      </c>
      <c r="N239" s="10">
        <f>N240</f>
        <v>0</v>
      </c>
      <c r="O239" s="10">
        <f>O240</f>
        <v>0</v>
      </c>
      <c r="P239" s="5">
        <f t="shared" si="19"/>
        <v>19000</v>
      </c>
      <c r="Q239" s="24"/>
    </row>
    <row r="240" spans="1:17" s="6" customFormat="1" ht="25.5">
      <c r="A240" s="7" t="s">
        <v>316</v>
      </c>
      <c r="B240" s="7" t="s">
        <v>317</v>
      </c>
      <c r="C240" s="8" t="s">
        <v>55</v>
      </c>
      <c r="D240" s="9" t="s">
        <v>318</v>
      </c>
      <c r="E240" s="5">
        <f t="shared" si="20"/>
        <v>19000</v>
      </c>
      <c r="F240" s="10">
        <v>19000</v>
      </c>
      <c r="G240" s="10">
        <v>0</v>
      </c>
      <c r="H240" s="10">
        <v>0</v>
      </c>
      <c r="I240" s="10">
        <v>0</v>
      </c>
      <c r="J240" s="5">
        <f t="shared" si="21"/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5">
        <f t="shared" si="19"/>
        <v>19000</v>
      </c>
      <c r="Q240" s="24"/>
    </row>
    <row r="241" spans="1:17" s="13" customFormat="1" ht="31.5" customHeight="1">
      <c r="A241" s="85" t="s">
        <v>307</v>
      </c>
      <c r="B241" s="86"/>
      <c r="C241" s="87"/>
      <c r="D241" s="88" t="s">
        <v>519</v>
      </c>
      <c r="E241" s="89">
        <f t="shared" si="20"/>
        <v>1328875</v>
      </c>
      <c r="F241" s="89">
        <f>F242+F243+F244</f>
        <v>1328875</v>
      </c>
      <c r="G241" s="89">
        <f>G242+G243+G244</f>
        <v>946855</v>
      </c>
      <c r="H241" s="89">
        <f>H242+H243+H244</f>
        <v>59712</v>
      </c>
      <c r="I241" s="89">
        <f>I242+I243+I244</f>
        <v>0</v>
      </c>
      <c r="J241" s="89">
        <f t="shared" si="21"/>
        <v>0</v>
      </c>
      <c r="K241" s="89">
        <f>K242+K243+K244</f>
        <v>0</v>
      </c>
      <c r="L241" s="89">
        <f>L242+L243+L244</f>
        <v>0</v>
      </c>
      <c r="M241" s="89">
        <f>M242+M243+M244</f>
        <v>0</v>
      </c>
      <c r="N241" s="89">
        <f>N242+N243+N244</f>
        <v>0</v>
      </c>
      <c r="O241" s="89">
        <f>O242+O243+O244</f>
        <v>0</v>
      </c>
      <c r="P241" s="89">
        <f t="shared" si="19"/>
        <v>1328875</v>
      </c>
      <c r="Q241" s="32"/>
    </row>
    <row r="242" spans="1:17" s="6" customFormat="1" ht="38.25">
      <c r="A242" s="7" t="s">
        <v>308</v>
      </c>
      <c r="B242" s="7" t="s">
        <v>36</v>
      </c>
      <c r="C242" s="8" t="s">
        <v>21</v>
      </c>
      <c r="D242" s="9" t="s">
        <v>37</v>
      </c>
      <c r="E242" s="5">
        <f t="shared" si="20"/>
        <v>1234175</v>
      </c>
      <c r="F242" s="10">
        <v>1234175</v>
      </c>
      <c r="G242" s="10">
        <v>946855</v>
      </c>
      <c r="H242" s="10">
        <v>59712</v>
      </c>
      <c r="I242" s="10">
        <v>0</v>
      </c>
      <c r="J242" s="5">
        <f t="shared" si="21"/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5">
        <f t="shared" si="19"/>
        <v>1234175</v>
      </c>
      <c r="Q242" s="24"/>
    </row>
    <row r="243" spans="1:17" s="6" customFormat="1" ht="25.5">
      <c r="A243" s="7" t="s">
        <v>309</v>
      </c>
      <c r="B243" s="7" t="s">
        <v>26</v>
      </c>
      <c r="C243" s="8" t="s">
        <v>25</v>
      </c>
      <c r="D243" s="9" t="s">
        <v>27</v>
      </c>
      <c r="E243" s="5">
        <f t="shared" si="20"/>
        <v>84000</v>
      </c>
      <c r="F243" s="10">
        <v>84000</v>
      </c>
      <c r="G243" s="10">
        <v>0</v>
      </c>
      <c r="H243" s="10">
        <v>0</v>
      </c>
      <c r="I243" s="10">
        <v>0</v>
      </c>
      <c r="J243" s="5">
        <f t="shared" si="21"/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5">
        <f t="shared" si="19"/>
        <v>84000</v>
      </c>
      <c r="Q243" s="24"/>
    </row>
    <row r="244" spans="1:17" s="6" customFormat="1" ht="25.5">
      <c r="A244" s="7" t="s">
        <v>310</v>
      </c>
      <c r="B244" s="7" t="s">
        <v>311</v>
      </c>
      <c r="C244" s="72"/>
      <c r="D244" s="9" t="s">
        <v>312</v>
      </c>
      <c r="E244" s="5">
        <f t="shared" si="20"/>
        <v>10700</v>
      </c>
      <c r="F244" s="10">
        <f>F245</f>
        <v>10700</v>
      </c>
      <c r="G244" s="10">
        <f>G245</f>
        <v>0</v>
      </c>
      <c r="H244" s="10">
        <f>H245</f>
        <v>0</v>
      </c>
      <c r="I244" s="10">
        <f>I245</f>
        <v>0</v>
      </c>
      <c r="J244" s="5">
        <f t="shared" si="21"/>
        <v>0</v>
      </c>
      <c r="K244" s="10">
        <f>K245</f>
        <v>0</v>
      </c>
      <c r="L244" s="10">
        <f>L245</f>
        <v>0</v>
      </c>
      <c r="M244" s="10">
        <f>M245</f>
        <v>0</v>
      </c>
      <c r="N244" s="10">
        <f>N245</f>
        <v>0</v>
      </c>
      <c r="O244" s="10">
        <f>O245</f>
        <v>0</v>
      </c>
      <c r="P244" s="5">
        <f t="shared" si="19"/>
        <v>10700</v>
      </c>
      <c r="Q244" s="24"/>
    </row>
    <row r="245" spans="1:17" s="6" customFormat="1" ht="25.5">
      <c r="A245" s="7" t="s">
        <v>316</v>
      </c>
      <c r="B245" s="7" t="s">
        <v>317</v>
      </c>
      <c r="C245" s="8" t="s">
        <v>55</v>
      </c>
      <c r="D245" s="9" t="s">
        <v>318</v>
      </c>
      <c r="E245" s="5">
        <f t="shared" si="20"/>
        <v>10700</v>
      </c>
      <c r="F245" s="10">
        <v>10700</v>
      </c>
      <c r="G245" s="10">
        <v>0</v>
      </c>
      <c r="H245" s="10">
        <v>0</v>
      </c>
      <c r="I245" s="10">
        <v>0</v>
      </c>
      <c r="J245" s="5">
        <f t="shared" si="21"/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5">
        <f t="shared" si="19"/>
        <v>10700</v>
      </c>
      <c r="Q245" s="24"/>
    </row>
    <row r="246" spans="1:17" s="13" customFormat="1" ht="31.5" customHeight="1">
      <c r="A246" s="85" t="s">
        <v>307</v>
      </c>
      <c r="B246" s="86"/>
      <c r="C246" s="87"/>
      <c r="D246" s="88" t="s">
        <v>520</v>
      </c>
      <c r="E246" s="89">
        <f t="shared" si="20"/>
        <v>1311479</v>
      </c>
      <c r="F246" s="89">
        <f>F247+F248+F249</f>
        <v>1311479</v>
      </c>
      <c r="G246" s="89">
        <f>G247+G248+G249</f>
        <v>953474</v>
      </c>
      <c r="H246" s="89">
        <f>H247+H248+H249</f>
        <v>35041</v>
      </c>
      <c r="I246" s="89">
        <f>I247+I248+I249</f>
        <v>0</v>
      </c>
      <c r="J246" s="89">
        <f t="shared" si="21"/>
        <v>0</v>
      </c>
      <c r="K246" s="89">
        <f>K247+K248+K249</f>
        <v>0</v>
      </c>
      <c r="L246" s="89">
        <f>L247+L248+L249</f>
        <v>0</v>
      </c>
      <c r="M246" s="89">
        <f>M247+M248+M249</f>
        <v>0</v>
      </c>
      <c r="N246" s="89">
        <f>N247+N248+N249</f>
        <v>0</v>
      </c>
      <c r="O246" s="89">
        <v>0</v>
      </c>
      <c r="P246" s="89">
        <f t="shared" si="19"/>
        <v>1311479</v>
      </c>
      <c r="Q246" s="32"/>
    </row>
    <row r="247" spans="1:17" s="6" customFormat="1" ht="38.25">
      <c r="A247" s="7" t="s">
        <v>308</v>
      </c>
      <c r="B247" s="7" t="s">
        <v>36</v>
      </c>
      <c r="C247" s="8" t="s">
        <v>21</v>
      </c>
      <c r="D247" s="9" t="s">
        <v>37</v>
      </c>
      <c r="E247" s="5">
        <f t="shared" si="20"/>
        <v>1211379</v>
      </c>
      <c r="F247" s="10">
        <v>1211379</v>
      </c>
      <c r="G247" s="10">
        <v>953474</v>
      </c>
      <c r="H247" s="10">
        <v>35041</v>
      </c>
      <c r="I247" s="10">
        <v>0</v>
      </c>
      <c r="J247" s="5">
        <f t="shared" si="21"/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5">
        <f t="shared" si="19"/>
        <v>1211379</v>
      </c>
      <c r="Q247" s="24"/>
    </row>
    <row r="248" spans="1:17" s="6" customFormat="1" ht="25.5">
      <c r="A248" s="7" t="s">
        <v>309</v>
      </c>
      <c r="B248" s="7" t="s">
        <v>26</v>
      </c>
      <c r="C248" s="8" t="s">
        <v>25</v>
      </c>
      <c r="D248" s="9" t="s">
        <v>27</v>
      </c>
      <c r="E248" s="5">
        <f t="shared" si="20"/>
        <v>84000</v>
      </c>
      <c r="F248" s="10">
        <v>84000</v>
      </c>
      <c r="G248" s="10">
        <v>0</v>
      </c>
      <c r="H248" s="10">
        <v>0</v>
      </c>
      <c r="I248" s="10">
        <v>0</v>
      </c>
      <c r="J248" s="5">
        <f t="shared" si="21"/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5">
        <f t="shared" si="19"/>
        <v>84000</v>
      </c>
      <c r="Q248" s="24"/>
    </row>
    <row r="249" spans="1:17" s="6" customFormat="1" ht="25.5">
      <c r="A249" s="7" t="s">
        <v>310</v>
      </c>
      <c r="B249" s="7" t="s">
        <v>311</v>
      </c>
      <c r="C249" s="72"/>
      <c r="D249" s="9" t="s">
        <v>312</v>
      </c>
      <c r="E249" s="5">
        <f t="shared" si="20"/>
        <v>16100</v>
      </c>
      <c r="F249" s="10">
        <f>F250</f>
        <v>16100</v>
      </c>
      <c r="G249" s="10">
        <f>G250</f>
        <v>0</v>
      </c>
      <c r="H249" s="10">
        <f>H250</f>
        <v>0</v>
      </c>
      <c r="I249" s="10">
        <f>I250</f>
        <v>0</v>
      </c>
      <c r="J249" s="5">
        <f t="shared" si="21"/>
        <v>0</v>
      </c>
      <c r="K249" s="10">
        <f>K250</f>
        <v>0</v>
      </c>
      <c r="L249" s="10">
        <f>L250</f>
        <v>0</v>
      </c>
      <c r="M249" s="10">
        <f>M250</f>
        <v>0</v>
      </c>
      <c r="N249" s="10">
        <f>N250</f>
        <v>0</v>
      </c>
      <c r="O249" s="10">
        <f>O250</f>
        <v>0</v>
      </c>
      <c r="P249" s="5">
        <f t="shared" si="19"/>
        <v>16100</v>
      </c>
      <c r="Q249" s="24"/>
    </row>
    <row r="250" spans="1:17" s="6" customFormat="1" ht="25.5">
      <c r="A250" s="7" t="s">
        <v>316</v>
      </c>
      <c r="B250" s="7" t="s">
        <v>317</v>
      </c>
      <c r="C250" s="8" t="s">
        <v>55</v>
      </c>
      <c r="D250" s="9" t="s">
        <v>318</v>
      </c>
      <c r="E250" s="5">
        <f t="shared" si="20"/>
        <v>16100</v>
      </c>
      <c r="F250" s="10">
        <v>16100</v>
      </c>
      <c r="G250" s="10">
        <v>0</v>
      </c>
      <c r="H250" s="10">
        <v>0</v>
      </c>
      <c r="I250" s="10">
        <v>0</v>
      </c>
      <c r="J250" s="5">
        <f t="shared" si="21"/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5">
        <f t="shared" si="19"/>
        <v>16100</v>
      </c>
      <c r="Q250" s="24"/>
    </row>
    <row r="251" spans="1:17" s="105" customFormat="1" ht="22.5" customHeight="1">
      <c r="A251" s="67" t="s">
        <v>320</v>
      </c>
      <c r="B251" s="68"/>
      <c r="C251" s="69"/>
      <c r="D251" s="70" t="s">
        <v>321</v>
      </c>
      <c r="E251" s="71">
        <f t="shared" si="20"/>
        <v>188761858</v>
      </c>
      <c r="F251" s="71">
        <f>F252</f>
        <v>187264358</v>
      </c>
      <c r="G251" s="71">
        <f>G252</f>
        <v>5103611</v>
      </c>
      <c r="H251" s="71">
        <f>H252</f>
        <v>12482553</v>
      </c>
      <c r="I251" s="71">
        <f>I252</f>
        <v>1497500</v>
      </c>
      <c r="J251" s="71">
        <f t="shared" si="21"/>
        <v>137967225</v>
      </c>
      <c r="K251" s="71">
        <f>K252</f>
        <v>92000</v>
      </c>
      <c r="L251" s="71">
        <f>L252</f>
        <v>0</v>
      </c>
      <c r="M251" s="71">
        <f>M252</f>
        <v>50000</v>
      </c>
      <c r="N251" s="71">
        <f>N252</f>
        <v>137875225</v>
      </c>
      <c r="O251" s="71">
        <f>O252</f>
        <v>137875225</v>
      </c>
      <c r="P251" s="71">
        <f t="shared" si="19"/>
        <v>326729083</v>
      </c>
      <c r="Q251" s="104"/>
    </row>
    <row r="252" spans="1:17" s="107" customFormat="1" ht="33" customHeight="1">
      <c r="A252" s="38" t="s">
        <v>322</v>
      </c>
      <c r="B252" s="39"/>
      <c r="C252" s="40"/>
      <c r="D252" s="96" t="s">
        <v>323</v>
      </c>
      <c r="E252" s="3">
        <f>F252+I252</f>
        <v>188761858</v>
      </c>
      <c r="F252" s="3">
        <f>F253+F254+F255+F256+F259+F260+F261+F263+F264+F265+F269+F270+F271</f>
        <v>187264358</v>
      </c>
      <c r="G252" s="3">
        <f>G253+G254+G255+G256+G259+G260+G261+G263+G264+G265+G269+G270+G271</f>
        <v>5103611</v>
      </c>
      <c r="H252" s="3">
        <f>H253+H254+H255+H256+H259+H260+H261+H263+H264+H265+H269+H270+H271</f>
        <v>12482553</v>
      </c>
      <c r="I252" s="3">
        <f>I253+I254+I255+I256+I259+I260+I261+I263+I264+I265+I269+I270+I271</f>
        <v>1497500</v>
      </c>
      <c r="J252" s="3">
        <f>K252+N252</f>
        <v>137967225</v>
      </c>
      <c r="K252" s="3">
        <f aca="true" t="shared" si="22" ref="K252:P252">K253+K254+K255+K256+K259+K260+K261+K263+K264+K265+K269+K270+K271</f>
        <v>92000</v>
      </c>
      <c r="L252" s="3">
        <f t="shared" si="22"/>
        <v>0</v>
      </c>
      <c r="M252" s="3">
        <f t="shared" si="22"/>
        <v>50000</v>
      </c>
      <c r="N252" s="3">
        <f t="shared" si="22"/>
        <v>137875225</v>
      </c>
      <c r="O252" s="3">
        <f t="shared" si="22"/>
        <v>137875225</v>
      </c>
      <c r="P252" s="3">
        <f t="shared" si="22"/>
        <v>326729083</v>
      </c>
      <c r="Q252" s="106"/>
    </row>
    <row r="253" spans="1:17" s="6" customFormat="1" ht="38.25">
      <c r="A253" s="7" t="s">
        <v>324</v>
      </c>
      <c r="B253" s="7" t="s">
        <v>36</v>
      </c>
      <c r="C253" s="8" t="s">
        <v>21</v>
      </c>
      <c r="D253" s="9" t="s">
        <v>37</v>
      </c>
      <c r="E253" s="5">
        <f t="shared" si="20"/>
        <v>7372658</v>
      </c>
      <c r="F253" s="10">
        <v>7372658</v>
      </c>
      <c r="G253" s="10">
        <v>5103611</v>
      </c>
      <c r="H253" s="10">
        <v>352553</v>
      </c>
      <c r="I253" s="10">
        <v>0</v>
      </c>
      <c r="J253" s="5">
        <f t="shared" si="21"/>
        <v>92000</v>
      </c>
      <c r="K253" s="10">
        <v>92000</v>
      </c>
      <c r="L253" s="10">
        <v>0</v>
      </c>
      <c r="M253" s="10">
        <v>50000</v>
      </c>
      <c r="N253" s="10">
        <v>0</v>
      </c>
      <c r="O253" s="10">
        <v>0</v>
      </c>
      <c r="P253" s="5">
        <f t="shared" si="19"/>
        <v>7464658</v>
      </c>
      <c r="Q253" s="24"/>
    </row>
    <row r="254" spans="1:17" s="6" customFormat="1" ht="25.5">
      <c r="A254" s="7" t="s">
        <v>325</v>
      </c>
      <c r="B254" s="7" t="s">
        <v>26</v>
      </c>
      <c r="C254" s="8" t="s">
        <v>25</v>
      </c>
      <c r="D254" s="9" t="s">
        <v>27</v>
      </c>
      <c r="E254" s="5">
        <f t="shared" si="20"/>
        <v>198000</v>
      </c>
      <c r="F254" s="10">
        <v>198000</v>
      </c>
      <c r="G254" s="10">
        <v>0</v>
      </c>
      <c r="H254" s="10">
        <v>0</v>
      </c>
      <c r="I254" s="10">
        <v>0</v>
      </c>
      <c r="J254" s="5">
        <f t="shared" si="21"/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5">
        <f aca="true" t="shared" si="23" ref="P254:P284">E254+J254</f>
        <v>198000</v>
      </c>
      <c r="Q254" s="24"/>
    </row>
    <row r="255" spans="1:17" s="6" customFormat="1" ht="12.75">
      <c r="A255" s="7" t="s">
        <v>326</v>
      </c>
      <c r="B255" s="7" t="s">
        <v>328</v>
      </c>
      <c r="C255" s="8" t="s">
        <v>327</v>
      </c>
      <c r="D255" s="9" t="s">
        <v>329</v>
      </c>
      <c r="E255" s="5">
        <f t="shared" si="20"/>
        <v>240700</v>
      </c>
      <c r="F255" s="10">
        <v>240700</v>
      </c>
      <c r="G255" s="10">
        <v>0</v>
      </c>
      <c r="H255" s="10">
        <v>0</v>
      </c>
      <c r="I255" s="10">
        <v>0</v>
      </c>
      <c r="J255" s="5">
        <f t="shared" si="21"/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5">
        <f t="shared" si="23"/>
        <v>240700</v>
      </c>
      <c r="Q255" s="24"/>
    </row>
    <row r="256" spans="1:17" s="6" customFormat="1" ht="25.5">
      <c r="A256" s="7" t="s">
        <v>330</v>
      </c>
      <c r="B256" s="7" t="s">
        <v>331</v>
      </c>
      <c r="C256" s="72"/>
      <c r="D256" s="9" t="s">
        <v>332</v>
      </c>
      <c r="E256" s="5">
        <f t="shared" si="20"/>
        <v>33250000</v>
      </c>
      <c r="F256" s="10">
        <f>F257+F258</f>
        <v>33250000</v>
      </c>
      <c r="G256" s="10">
        <f aca="true" t="shared" si="24" ref="G256:O256">G257+G258</f>
        <v>0</v>
      </c>
      <c r="H256" s="10">
        <f t="shared" si="24"/>
        <v>0</v>
      </c>
      <c r="I256" s="10">
        <f t="shared" si="24"/>
        <v>0</v>
      </c>
      <c r="J256" s="5">
        <f t="shared" si="21"/>
        <v>20500000</v>
      </c>
      <c r="K256" s="10">
        <f t="shared" si="24"/>
        <v>0</v>
      </c>
      <c r="L256" s="10">
        <f t="shared" si="24"/>
        <v>0</v>
      </c>
      <c r="M256" s="10">
        <f t="shared" si="24"/>
        <v>0</v>
      </c>
      <c r="N256" s="10">
        <f t="shared" si="24"/>
        <v>20500000</v>
      </c>
      <c r="O256" s="10">
        <f t="shared" si="24"/>
        <v>20500000</v>
      </c>
      <c r="P256" s="5">
        <f t="shared" si="23"/>
        <v>53750000</v>
      </c>
      <c r="Q256" s="24"/>
    </row>
    <row r="257" spans="1:17" s="6" customFormat="1" ht="25.5">
      <c r="A257" s="7" t="s">
        <v>333</v>
      </c>
      <c r="B257" s="7" t="s">
        <v>335</v>
      </c>
      <c r="C257" s="8" t="s">
        <v>334</v>
      </c>
      <c r="D257" s="9" t="s">
        <v>336</v>
      </c>
      <c r="E257" s="5">
        <f t="shared" si="20"/>
        <v>0</v>
      </c>
      <c r="F257" s="10">
        <v>0</v>
      </c>
      <c r="G257" s="10">
        <v>0</v>
      </c>
      <c r="H257" s="10">
        <v>0</v>
      </c>
      <c r="I257" s="10">
        <v>0</v>
      </c>
      <c r="J257" s="5">
        <f t="shared" si="21"/>
        <v>20000000</v>
      </c>
      <c r="K257" s="10">
        <v>0</v>
      </c>
      <c r="L257" s="10">
        <v>0</v>
      </c>
      <c r="M257" s="10">
        <v>0</v>
      </c>
      <c r="N257" s="10">
        <v>20000000</v>
      </c>
      <c r="O257" s="10">
        <v>20000000</v>
      </c>
      <c r="P257" s="5">
        <f t="shared" si="23"/>
        <v>20000000</v>
      </c>
      <c r="Q257" s="24"/>
    </row>
    <row r="258" spans="1:17" s="6" customFormat="1" ht="33" customHeight="1">
      <c r="A258" s="7" t="s">
        <v>548</v>
      </c>
      <c r="B258" s="7">
        <v>6017</v>
      </c>
      <c r="C258" s="90" t="s">
        <v>334</v>
      </c>
      <c r="D258" s="11" t="s">
        <v>549</v>
      </c>
      <c r="E258" s="5">
        <f>F258+I258</f>
        <v>33250000</v>
      </c>
      <c r="F258" s="10">
        <v>33250000</v>
      </c>
      <c r="G258" s="10">
        <v>0</v>
      </c>
      <c r="H258" s="10">
        <v>0</v>
      </c>
      <c r="I258" s="10">
        <v>0</v>
      </c>
      <c r="J258" s="5">
        <f>K258+N258</f>
        <v>500000</v>
      </c>
      <c r="K258" s="10">
        <v>0</v>
      </c>
      <c r="L258" s="10">
        <v>0</v>
      </c>
      <c r="M258" s="10">
        <v>0</v>
      </c>
      <c r="N258" s="10">
        <v>500000</v>
      </c>
      <c r="O258" s="10">
        <v>500000</v>
      </c>
      <c r="P258" s="5">
        <f>E258+J258</f>
        <v>33750000</v>
      </c>
      <c r="Q258" s="24"/>
    </row>
    <row r="259" spans="1:17" s="6" customFormat="1" ht="61.5" customHeight="1">
      <c r="A259" s="7" t="s">
        <v>337</v>
      </c>
      <c r="B259" s="7" t="s">
        <v>338</v>
      </c>
      <c r="C259" s="8" t="s">
        <v>334</v>
      </c>
      <c r="D259" s="9" t="s">
        <v>339</v>
      </c>
      <c r="E259" s="5">
        <f t="shared" si="20"/>
        <v>6100000</v>
      </c>
      <c r="F259" s="10">
        <v>6100000</v>
      </c>
      <c r="G259" s="10">
        <v>0</v>
      </c>
      <c r="H259" s="10">
        <v>0</v>
      </c>
      <c r="I259" s="10">
        <v>0</v>
      </c>
      <c r="J259" s="5">
        <f t="shared" si="21"/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5">
        <f t="shared" si="23"/>
        <v>6100000</v>
      </c>
      <c r="Q259" s="24"/>
    </row>
    <row r="260" spans="1:17" s="6" customFormat="1" ht="17.25" customHeight="1">
      <c r="A260" s="7" t="s">
        <v>340</v>
      </c>
      <c r="B260" s="7" t="s">
        <v>341</v>
      </c>
      <c r="C260" s="8" t="s">
        <v>334</v>
      </c>
      <c r="D260" s="9" t="s">
        <v>342</v>
      </c>
      <c r="E260" s="5">
        <f t="shared" si="20"/>
        <v>91053000</v>
      </c>
      <c r="F260" s="10">
        <f>90203000+850000</f>
        <v>91053000</v>
      </c>
      <c r="G260" s="10">
        <v>0</v>
      </c>
      <c r="H260" s="10">
        <v>12130000</v>
      </c>
      <c r="I260" s="10">
        <v>0</v>
      </c>
      <c r="J260" s="5">
        <f t="shared" si="21"/>
        <v>19835025</v>
      </c>
      <c r="K260" s="10">
        <v>0</v>
      </c>
      <c r="L260" s="10">
        <v>0</v>
      </c>
      <c r="M260" s="10">
        <v>0</v>
      </c>
      <c r="N260" s="10">
        <v>19835025</v>
      </c>
      <c r="O260" s="10">
        <v>19835025</v>
      </c>
      <c r="P260" s="5">
        <f t="shared" si="23"/>
        <v>110888025</v>
      </c>
      <c r="Q260" s="24"/>
    </row>
    <row r="261" spans="1:17" s="6" customFormat="1" ht="31.5" customHeight="1">
      <c r="A261" s="7" t="s">
        <v>343</v>
      </c>
      <c r="B261" s="7" t="s">
        <v>344</v>
      </c>
      <c r="C261" s="72"/>
      <c r="D261" s="9" t="s">
        <v>345</v>
      </c>
      <c r="E261" s="5">
        <f t="shared" si="20"/>
        <v>1497500</v>
      </c>
      <c r="F261" s="10">
        <v>0</v>
      </c>
      <c r="G261" s="10">
        <v>0</v>
      </c>
      <c r="H261" s="10">
        <v>0</v>
      </c>
      <c r="I261" s="10">
        <v>1497500</v>
      </c>
      <c r="J261" s="5">
        <f t="shared" si="21"/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5">
        <f t="shared" si="23"/>
        <v>1497500</v>
      </c>
      <c r="Q261" s="24"/>
    </row>
    <row r="262" spans="1:17" s="6" customFormat="1" ht="33" customHeight="1">
      <c r="A262" s="7" t="s">
        <v>346</v>
      </c>
      <c r="B262" s="7" t="s">
        <v>348</v>
      </c>
      <c r="C262" s="8" t="s">
        <v>347</v>
      </c>
      <c r="D262" s="9" t="s">
        <v>349</v>
      </c>
      <c r="E262" s="5">
        <f t="shared" si="20"/>
        <v>1497500</v>
      </c>
      <c r="F262" s="10">
        <v>0</v>
      </c>
      <c r="G262" s="10">
        <v>0</v>
      </c>
      <c r="H262" s="10">
        <v>0</v>
      </c>
      <c r="I262" s="10">
        <v>1497500</v>
      </c>
      <c r="J262" s="5">
        <f t="shared" si="21"/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5">
        <f t="shared" si="23"/>
        <v>1497500</v>
      </c>
      <c r="Q262" s="24"/>
    </row>
    <row r="263" spans="1:17" s="6" customFormat="1" ht="34.5" customHeight="1">
      <c r="A263" s="7" t="s">
        <v>350</v>
      </c>
      <c r="B263" s="7" t="s">
        <v>352</v>
      </c>
      <c r="C263" s="8" t="s">
        <v>351</v>
      </c>
      <c r="D263" s="9" t="s">
        <v>353</v>
      </c>
      <c r="E263" s="5">
        <f t="shared" si="20"/>
        <v>50000</v>
      </c>
      <c r="F263" s="10">
        <v>50000</v>
      </c>
      <c r="G263" s="10">
        <v>0</v>
      </c>
      <c r="H263" s="10">
        <v>0</v>
      </c>
      <c r="I263" s="10">
        <v>0</v>
      </c>
      <c r="J263" s="5">
        <f t="shared" si="21"/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5">
        <f t="shared" si="23"/>
        <v>50000</v>
      </c>
      <c r="Q263" s="24"/>
    </row>
    <row r="264" spans="1:17" s="6" customFormat="1" ht="36.75" customHeight="1">
      <c r="A264" s="7" t="s">
        <v>354</v>
      </c>
      <c r="B264" s="7" t="s">
        <v>355</v>
      </c>
      <c r="C264" s="8" t="s">
        <v>151</v>
      </c>
      <c r="D264" s="9" t="s">
        <v>356</v>
      </c>
      <c r="E264" s="5">
        <f t="shared" si="20"/>
        <v>0</v>
      </c>
      <c r="F264" s="10">
        <v>0</v>
      </c>
      <c r="G264" s="10">
        <v>0</v>
      </c>
      <c r="H264" s="10">
        <v>0</v>
      </c>
      <c r="I264" s="10">
        <v>0</v>
      </c>
      <c r="J264" s="5">
        <f t="shared" si="21"/>
        <v>4100200</v>
      </c>
      <c r="K264" s="10">
        <v>0</v>
      </c>
      <c r="L264" s="10">
        <v>0</v>
      </c>
      <c r="M264" s="10">
        <v>0</v>
      </c>
      <c r="N264" s="10">
        <v>4100200</v>
      </c>
      <c r="O264" s="10">
        <v>4100200</v>
      </c>
      <c r="P264" s="5">
        <f t="shared" si="23"/>
        <v>4100200</v>
      </c>
      <c r="Q264" s="24"/>
    </row>
    <row r="265" spans="1:17" s="6" customFormat="1" ht="36.75" customHeight="1">
      <c r="A265" s="7" t="s">
        <v>357</v>
      </c>
      <c r="B265" s="7" t="s">
        <v>152</v>
      </c>
      <c r="C265" s="8" t="s">
        <v>151</v>
      </c>
      <c r="D265" s="9" t="s">
        <v>153</v>
      </c>
      <c r="E265" s="5">
        <f t="shared" si="20"/>
        <v>0</v>
      </c>
      <c r="F265" s="10">
        <v>0</v>
      </c>
      <c r="G265" s="10">
        <v>0</v>
      </c>
      <c r="H265" s="10">
        <v>0</v>
      </c>
      <c r="I265" s="10">
        <v>0</v>
      </c>
      <c r="J265" s="5">
        <f t="shared" si="21"/>
        <v>6140000</v>
      </c>
      <c r="K265" s="10">
        <v>0</v>
      </c>
      <c r="L265" s="10">
        <v>0</v>
      </c>
      <c r="M265" s="10">
        <v>0</v>
      </c>
      <c r="N265" s="10">
        <v>6140000</v>
      </c>
      <c r="O265" s="10">
        <v>6140000</v>
      </c>
      <c r="P265" s="5">
        <f t="shared" si="23"/>
        <v>6140000</v>
      </c>
      <c r="Q265" s="24"/>
    </row>
    <row r="266" spans="1:17" s="6" customFormat="1" ht="21" customHeight="1">
      <c r="A266" s="7" t="s">
        <v>358</v>
      </c>
      <c r="B266" s="7" t="s">
        <v>199</v>
      </c>
      <c r="C266" s="8" t="s">
        <v>151</v>
      </c>
      <c r="D266" s="9" t="s">
        <v>200</v>
      </c>
      <c r="E266" s="5">
        <f t="shared" si="20"/>
        <v>0</v>
      </c>
      <c r="F266" s="10">
        <v>0</v>
      </c>
      <c r="G266" s="10">
        <v>0</v>
      </c>
      <c r="H266" s="10">
        <v>0</v>
      </c>
      <c r="I266" s="10">
        <v>0</v>
      </c>
      <c r="J266" s="5">
        <f t="shared" si="21"/>
        <v>640000</v>
      </c>
      <c r="K266" s="10">
        <v>0</v>
      </c>
      <c r="L266" s="10">
        <v>0</v>
      </c>
      <c r="M266" s="10">
        <v>0</v>
      </c>
      <c r="N266" s="10">
        <v>640000</v>
      </c>
      <c r="O266" s="10">
        <v>640000</v>
      </c>
      <c r="P266" s="5">
        <f t="shared" si="23"/>
        <v>640000</v>
      </c>
      <c r="Q266" s="24"/>
    </row>
    <row r="267" spans="1:17" s="6" customFormat="1" ht="36.75" customHeight="1">
      <c r="A267" s="7" t="s">
        <v>359</v>
      </c>
      <c r="B267" s="7" t="s">
        <v>360</v>
      </c>
      <c r="C267" s="8" t="s">
        <v>151</v>
      </c>
      <c r="D267" s="9" t="s">
        <v>361</v>
      </c>
      <c r="E267" s="5">
        <f t="shared" si="20"/>
        <v>0</v>
      </c>
      <c r="F267" s="10">
        <v>0</v>
      </c>
      <c r="G267" s="10">
        <v>0</v>
      </c>
      <c r="H267" s="10">
        <v>0</v>
      </c>
      <c r="I267" s="10">
        <v>0</v>
      </c>
      <c r="J267" s="5">
        <f t="shared" si="21"/>
        <v>5200000</v>
      </c>
      <c r="K267" s="10">
        <v>0</v>
      </c>
      <c r="L267" s="10">
        <v>0</v>
      </c>
      <c r="M267" s="10">
        <v>0</v>
      </c>
      <c r="N267" s="10">
        <v>5200000</v>
      </c>
      <c r="O267" s="10">
        <v>5200000</v>
      </c>
      <c r="P267" s="5">
        <f t="shared" si="23"/>
        <v>5200000</v>
      </c>
      <c r="Q267" s="24"/>
    </row>
    <row r="268" spans="1:17" s="6" customFormat="1" ht="35.25" customHeight="1">
      <c r="A268" s="7" t="s">
        <v>362</v>
      </c>
      <c r="B268" s="7" t="s">
        <v>363</v>
      </c>
      <c r="C268" s="8" t="s">
        <v>151</v>
      </c>
      <c r="D268" s="9" t="s">
        <v>364</v>
      </c>
      <c r="E268" s="5">
        <f t="shared" si="20"/>
        <v>0</v>
      </c>
      <c r="F268" s="10">
        <v>0</v>
      </c>
      <c r="G268" s="10">
        <v>0</v>
      </c>
      <c r="H268" s="10">
        <v>0</v>
      </c>
      <c r="I268" s="10">
        <v>0</v>
      </c>
      <c r="J268" s="5">
        <f t="shared" si="21"/>
        <v>300000</v>
      </c>
      <c r="K268" s="10">
        <v>0</v>
      </c>
      <c r="L268" s="10">
        <v>0</v>
      </c>
      <c r="M268" s="10">
        <v>0</v>
      </c>
      <c r="N268" s="10">
        <v>300000</v>
      </c>
      <c r="O268" s="10">
        <v>300000</v>
      </c>
      <c r="P268" s="5">
        <f t="shared" si="23"/>
        <v>300000</v>
      </c>
      <c r="Q268" s="24"/>
    </row>
    <row r="269" spans="1:17" s="6" customFormat="1" ht="23.25" customHeight="1">
      <c r="A269" s="7" t="s">
        <v>370</v>
      </c>
      <c r="B269" s="7">
        <v>9770</v>
      </c>
      <c r="C269" s="8" t="s">
        <v>26</v>
      </c>
      <c r="D269" s="11" t="s">
        <v>551</v>
      </c>
      <c r="E269" s="5">
        <f t="shared" si="20"/>
        <v>0</v>
      </c>
      <c r="F269" s="10">
        <v>0</v>
      </c>
      <c r="G269" s="10">
        <v>0</v>
      </c>
      <c r="H269" s="10">
        <v>0</v>
      </c>
      <c r="I269" s="10">
        <v>0</v>
      </c>
      <c r="J269" s="5">
        <f t="shared" si="21"/>
        <v>22000000</v>
      </c>
      <c r="K269" s="10">
        <v>0</v>
      </c>
      <c r="L269" s="10">
        <v>0</v>
      </c>
      <c r="M269" s="10">
        <v>0</v>
      </c>
      <c r="N269" s="10">
        <f>20000000+2000000</f>
        <v>22000000</v>
      </c>
      <c r="O269" s="10">
        <f>20000000+2000000</f>
        <v>22000000</v>
      </c>
      <c r="P269" s="5">
        <f t="shared" si="23"/>
        <v>22000000</v>
      </c>
      <c r="Q269" s="24"/>
    </row>
    <row r="270" spans="1:17" s="6" customFormat="1" ht="39" customHeight="1">
      <c r="A270" s="7" t="s">
        <v>365</v>
      </c>
      <c r="B270" s="7" t="s">
        <v>367</v>
      </c>
      <c r="C270" s="8" t="s">
        <v>366</v>
      </c>
      <c r="D270" s="9" t="s">
        <v>368</v>
      </c>
      <c r="E270" s="5">
        <f t="shared" si="20"/>
        <v>49000000</v>
      </c>
      <c r="F270" s="10">
        <v>49000000</v>
      </c>
      <c r="G270" s="10">
        <v>0</v>
      </c>
      <c r="H270" s="10">
        <v>0</v>
      </c>
      <c r="I270" s="10">
        <v>0</v>
      </c>
      <c r="J270" s="5">
        <f t="shared" si="21"/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5">
        <f t="shared" si="23"/>
        <v>49000000</v>
      </c>
      <c r="Q270" s="24"/>
    </row>
    <row r="271" spans="1:17" s="4" customFormat="1" ht="31.5" customHeight="1">
      <c r="A271" s="7" t="s">
        <v>369</v>
      </c>
      <c r="B271" s="7" t="s">
        <v>163</v>
      </c>
      <c r="C271" s="8" t="s">
        <v>162</v>
      </c>
      <c r="D271" s="9" t="s">
        <v>164</v>
      </c>
      <c r="E271" s="5">
        <f t="shared" si="20"/>
        <v>0</v>
      </c>
      <c r="F271" s="10">
        <v>0</v>
      </c>
      <c r="G271" s="10">
        <v>0</v>
      </c>
      <c r="H271" s="10">
        <v>0</v>
      </c>
      <c r="I271" s="10">
        <v>0</v>
      </c>
      <c r="J271" s="5">
        <f t="shared" si="21"/>
        <v>65300000</v>
      </c>
      <c r="K271" s="10">
        <v>0</v>
      </c>
      <c r="L271" s="10">
        <v>0</v>
      </c>
      <c r="M271" s="10">
        <v>0</v>
      </c>
      <c r="N271" s="10">
        <v>65300000</v>
      </c>
      <c r="O271" s="10">
        <v>65300000</v>
      </c>
      <c r="P271" s="5">
        <f t="shared" si="23"/>
        <v>65300000</v>
      </c>
      <c r="Q271" s="29"/>
    </row>
    <row r="272" spans="1:17" s="37" customFormat="1" ht="33" customHeight="1">
      <c r="A272" s="67" t="s">
        <v>373</v>
      </c>
      <c r="B272" s="68"/>
      <c r="C272" s="69"/>
      <c r="D272" s="70" t="s">
        <v>374</v>
      </c>
      <c r="E272" s="71">
        <f aca="true" t="shared" si="25" ref="E272:E333">F272+I272</f>
        <v>3352586</v>
      </c>
      <c r="F272" s="71">
        <f>F273</f>
        <v>3352586</v>
      </c>
      <c r="G272" s="71">
        <f aca="true" t="shared" si="26" ref="G272:P272">G273</f>
        <v>1984745</v>
      </c>
      <c r="H272" s="71">
        <f t="shared" si="26"/>
        <v>287197</v>
      </c>
      <c r="I272" s="71">
        <f t="shared" si="26"/>
        <v>0</v>
      </c>
      <c r="J272" s="71">
        <f>K272+N272</f>
        <v>0</v>
      </c>
      <c r="K272" s="71">
        <f t="shared" si="26"/>
        <v>0</v>
      </c>
      <c r="L272" s="71">
        <f t="shared" si="26"/>
        <v>0</v>
      </c>
      <c r="M272" s="71">
        <f t="shared" si="26"/>
        <v>0</v>
      </c>
      <c r="N272" s="71">
        <f t="shared" si="26"/>
        <v>0</v>
      </c>
      <c r="O272" s="71">
        <f t="shared" si="26"/>
        <v>0</v>
      </c>
      <c r="P272" s="71">
        <f t="shared" si="26"/>
        <v>3352586</v>
      </c>
      <c r="Q272" s="36"/>
    </row>
    <row r="273" spans="1:17" s="51" customFormat="1" ht="36" customHeight="1">
      <c r="A273" s="38" t="s">
        <v>375</v>
      </c>
      <c r="B273" s="39"/>
      <c r="C273" s="40"/>
      <c r="D273" s="2" t="s">
        <v>534</v>
      </c>
      <c r="E273" s="3">
        <f>F273+I273</f>
        <v>3352586</v>
      </c>
      <c r="F273" s="3">
        <f>SUM(F274+F275+F276)</f>
        <v>3352586</v>
      </c>
      <c r="G273" s="3">
        <f>SUM(G274+G275+G276)</f>
        <v>1984745</v>
      </c>
      <c r="H273" s="3">
        <f>SUM(H274+H275+H276)</f>
        <v>287197</v>
      </c>
      <c r="I273" s="3">
        <f>SUM(I274+I275+I276)</f>
        <v>0</v>
      </c>
      <c r="J273" s="3">
        <f aca="true" t="shared" si="27" ref="J273:J335">K273+N273</f>
        <v>0</v>
      </c>
      <c r="K273" s="3">
        <f>SUM(K274+K275+K276)</f>
        <v>0</v>
      </c>
      <c r="L273" s="3">
        <f>SUM(L274+L275+L276)</f>
        <v>0</v>
      </c>
      <c r="M273" s="3">
        <f>SUM(M274+M275+M276)</f>
        <v>0</v>
      </c>
      <c r="N273" s="3">
        <f>SUM(N274+N275+N276)</f>
        <v>0</v>
      </c>
      <c r="O273" s="3">
        <f>SUM(O274+O275+O276)</f>
        <v>0</v>
      </c>
      <c r="P273" s="3">
        <f>E273+J273</f>
        <v>3352586</v>
      </c>
      <c r="Q273" s="50"/>
    </row>
    <row r="274" spans="1:17" s="6" customFormat="1" ht="38.25">
      <c r="A274" s="7" t="s">
        <v>376</v>
      </c>
      <c r="B274" s="7" t="s">
        <v>36</v>
      </c>
      <c r="C274" s="8" t="s">
        <v>21</v>
      </c>
      <c r="D274" s="9" t="s">
        <v>37</v>
      </c>
      <c r="E274" s="5">
        <f t="shared" si="25"/>
        <v>2968586</v>
      </c>
      <c r="F274" s="10">
        <v>2968586</v>
      </c>
      <c r="G274" s="10">
        <v>1984745</v>
      </c>
      <c r="H274" s="10">
        <v>287197</v>
      </c>
      <c r="I274" s="10">
        <v>0</v>
      </c>
      <c r="J274" s="5">
        <f t="shared" si="27"/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5">
        <f t="shared" si="23"/>
        <v>2968586</v>
      </c>
      <c r="Q274" s="24"/>
    </row>
    <row r="275" spans="1:17" s="6" customFormat="1" ht="25.5">
      <c r="A275" s="7" t="s">
        <v>377</v>
      </c>
      <c r="B275" s="7" t="s">
        <v>26</v>
      </c>
      <c r="C275" s="8" t="s">
        <v>25</v>
      </c>
      <c r="D275" s="9" t="s">
        <v>27</v>
      </c>
      <c r="E275" s="5">
        <f t="shared" si="25"/>
        <v>84000</v>
      </c>
      <c r="F275" s="10">
        <v>84000</v>
      </c>
      <c r="G275" s="10">
        <v>0</v>
      </c>
      <c r="H275" s="10">
        <v>0</v>
      </c>
      <c r="I275" s="10">
        <v>0</v>
      </c>
      <c r="J275" s="5">
        <f t="shared" si="27"/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5">
        <f t="shared" si="23"/>
        <v>84000</v>
      </c>
      <c r="Q275" s="24"/>
    </row>
    <row r="276" spans="1:17" s="6" customFormat="1" ht="18.75" customHeight="1">
      <c r="A276" s="7" t="s">
        <v>378</v>
      </c>
      <c r="B276" s="7" t="s">
        <v>371</v>
      </c>
      <c r="C276" s="8" t="s">
        <v>26</v>
      </c>
      <c r="D276" s="9" t="s">
        <v>372</v>
      </c>
      <c r="E276" s="5">
        <f t="shared" si="25"/>
        <v>300000</v>
      </c>
      <c r="F276" s="10">
        <v>300000</v>
      </c>
      <c r="G276" s="10">
        <v>0</v>
      </c>
      <c r="H276" s="10">
        <v>0</v>
      </c>
      <c r="I276" s="10">
        <v>0</v>
      </c>
      <c r="J276" s="5">
        <f t="shared" si="27"/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5">
        <f t="shared" si="23"/>
        <v>300000</v>
      </c>
      <c r="Q276" s="24"/>
    </row>
    <row r="277" spans="1:17" s="37" customFormat="1" ht="36.75" customHeight="1">
      <c r="A277" s="67" t="s">
        <v>379</v>
      </c>
      <c r="B277" s="68"/>
      <c r="C277" s="69"/>
      <c r="D277" s="70" t="s">
        <v>380</v>
      </c>
      <c r="E277" s="71">
        <f>F277+I277</f>
        <v>1569375</v>
      </c>
      <c r="F277" s="71">
        <f>F278</f>
        <v>1569375</v>
      </c>
      <c r="G277" s="71">
        <f>G278</f>
        <v>1059419</v>
      </c>
      <c r="H277" s="71">
        <f>H278</f>
        <v>81884</v>
      </c>
      <c r="I277" s="71">
        <f>I278</f>
        <v>0</v>
      </c>
      <c r="J277" s="71">
        <f>K277+N277</f>
        <v>0</v>
      </c>
      <c r="K277" s="71">
        <f>K278</f>
        <v>0</v>
      </c>
      <c r="L277" s="71">
        <f>L278</f>
        <v>0</v>
      </c>
      <c r="M277" s="71">
        <f>M278</f>
        <v>0</v>
      </c>
      <c r="N277" s="71">
        <f>N278</f>
        <v>0</v>
      </c>
      <c r="O277" s="71">
        <f>O278</f>
        <v>0</v>
      </c>
      <c r="P277" s="71">
        <f>E277+J277</f>
        <v>1569375</v>
      </c>
      <c r="Q277" s="36"/>
    </row>
    <row r="278" spans="1:17" s="51" customFormat="1" ht="36.75" customHeight="1">
      <c r="A278" s="38" t="s">
        <v>381</v>
      </c>
      <c r="B278" s="39"/>
      <c r="C278" s="40"/>
      <c r="D278" s="2" t="s">
        <v>533</v>
      </c>
      <c r="E278" s="3">
        <f>F278+I278</f>
        <v>1569375</v>
      </c>
      <c r="F278" s="3">
        <f>F279+F280</f>
        <v>1569375</v>
      </c>
      <c r="G278" s="3">
        <f>G279+G280</f>
        <v>1059419</v>
      </c>
      <c r="H278" s="3">
        <f>H279+H280</f>
        <v>81884</v>
      </c>
      <c r="I278" s="3">
        <f>I279+I280</f>
        <v>0</v>
      </c>
      <c r="J278" s="3">
        <f t="shared" si="27"/>
        <v>0</v>
      </c>
      <c r="K278" s="3">
        <f>K279+K280</f>
        <v>0</v>
      </c>
      <c r="L278" s="3">
        <f>L279+L280</f>
        <v>0</v>
      </c>
      <c r="M278" s="3">
        <f>M279+M280</f>
        <v>0</v>
      </c>
      <c r="N278" s="3">
        <f>N279+N280</f>
        <v>0</v>
      </c>
      <c r="O278" s="3">
        <f>O279+O280</f>
        <v>0</v>
      </c>
      <c r="P278" s="3">
        <f>E278+J278</f>
        <v>1569375</v>
      </c>
      <c r="Q278" s="50"/>
    </row>
    <row r="279" spans="1:17" s="6" customFormat="1" ht="54" customHeight="1">
      <c r="A279" s="7" t="s">
        <v>382</v>
      </c>
      <c r="B279" s="7" t="s">
        <v>36</v>
      </c>
      <c r="C279" s="8" t="s">
        <v>21</v>
      </c>
      <c r="D279" s="9" t="s">
        <v>37</v>
      </c>
      <c r="E279" s="5">
        <f t="shared" si="25"/>
        <v>1509375</v>
      </c>
      <c r="F279" s="10">
        <v>1509375</v>
      </c>
      <c r="G279" s="10">
        <v>1059419</v>
      </c>
      <c r="H279" s="10">
        <v>81884</v>
      </c>
      <c r="I279" s="10">
        <v>0</v>
      </c>
      <c r="J279" s="5">
        <f t="shared" si="27"/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5">
        <f t="shared" si="23"/>
        <v>1509375</v>
      </c>
      <c r="Q279" s="24"/>
    </row>
    <row r="280" spans="1:17" s="6" customFormat="1" ht="25.5">
      <c r="A280" s="7" t="s">
        <v>383</v>
      </c>
      <c r="B280" s="7" t="s">
        <v>26</v>
      </c>
      <c r="C280" s="8" t="s">
        <v>25</v>
      </c>
      <c r="D280" s="9" t="s">
        <v>27</v>
      </c>
      <c r="E280" s="5">
        <f t="shared" si="25"/>
        <v>60000</v>
      </c>
      <c r="F280" s="10">
        <v>60000</v>
      </c>
      <c r="G280" s="10">
        <v>0</v>
      </c>
      <c r="H280" s="10">
        <v>0</v>
      </c>
      <c r="I280" s="10">
        <v>0</v>
      </c>
      <c r="J280" s="5">
        <f t="shared" si="27"/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5">
        <f t="shared" si="23"/>
        <v>60000</v>
      </c>
      <c r="Q280" s="24"/>
    </row>
    <row r="281" spans="1:17" s="47" customFormat="1" ht="23.25" customHeight="1">
      <c r="A281" s="41" t="s">
        <v>384</v>
      </c>
      <c r="B281" s="42"/>
      <c r="C281" s="43"/>
      <c r="D281" s="44" t="s">
        <v>385</v>
      </c>
      <c r="E281" s="45">
        <f>F281+I281</f>
        <v>45594363</v>
      </c>
      <c r="F281" s="45">
        <f>F282</f>
        <v>1494363</v>
      </c>
      <c r="G281" s="45">
        <f>G282</f>
        <v>815232</v>
      </c>
      <c r="H281" s="45">
        <f>H282</f>
        <v>51347</v>
      </c>
      <c r="I281" s="45">
        <f>I282</f>
        <v>44100000</v>
      </c>
      <c r="J281" s="45">
        <f>K281+N281</f>
        <v>2315000</v>
      </c>
      <c r="K281" s="45">
        <f>K282</f>
        <v>15000</v>
      </c>
      <c r="L281" s="45">
        <f>L282</f>
        <v>0</v>
      </c>
      <c r="M281" s="45">
        <f>M282</f>
        <v>0</v>
      </c>
      <c r="N281" s="45">
        <f>N282</f>
        <v>2300000</v>
      </c>
      <c r="O281" s="45">
        <f>O282</f>
        <v>2300000</v>
      </c>
      <c r="P281" s="45">
        <f>E281+J281</f>
        <v>47909363</v>
      </c>
      <c r="Q281" s="46"/>
    </row>
    <row r="282" spans="1:17" s="107" customFormat="1" ht="33.75" customHeight="1">
      <c r="A282" s="38" t="s">
        <v>386</v>
      </c>
      <c r="B282" s="39"/>
      <c r="C282" s="40"/>
      <c r="D282" s="2" t="s">
        <v>532</v>
      </c>
      <c r="E282" s="3">
        <f>F282+I282</f>
        <v>45594363</v>
      </c>
      <c r="F282" s="3">
        <f>F283+F284+F285+F287+F289+F290</f>
        <v>1494363</v>
      </c>
      <c r="G282" s="3">
        <f>G283+G284+G285+G287+G289+G290</f>
        <v>815232</v>
      </c>
      <c r="H282" s="3">
        <f>H283+H284+H285+H287+H289+H290</f>
        <v>51347</v>
      </c>
      <c r="I282" s="3">
        <f>I283+I284+I285+I287+I289+I290</f>
        <v>44100000</v>
      </c>
      <c r="J282" s="3">
        <f>K282+N282</f>
        <v>2315000</v>
      </c>
      <c r="K282" s="3">
        <f>K283+K284+K285+K287+K289+K290</f>
        <v>15000</v>
      </c>
      <c r="L282" s="3">
        <f>L283+L284+L285+L287+L289+L290</f>
        <v>0</v>
      </c>
      <c r="M282" s="3">
        <f>M283+M284+M285+M287+M289+M290</f>
        <v>0</v>
      </c>
      <c r="N282" s="3">
        <f>N283+N284+N285+N287+N289+N290</f>
        <v>2300000</v>
      </c>
      <c r="O282" s="3">
        <f>O283+O284+O285+O287+O289+O290</f>
        <v>2300000</v>
      </c>
      <c r="P282" s="3">
        <f t="shared" si="23"/>
        <v>47909363</v>
      </c>
      <c r="Q282" s="106"/>
    </row>
    <row r="283" spans="1:17" s="6" customFormat="1" ht="48" customHeight="1">
      <c r="A283" s="7" t="s">
        <v>387</v>
      </c>
      <c r="B283" s="7" t="s">
        <v>36</v>
      </c>
      <c r="C283" s="8" t="s">
        <v>21</v>
      </c>
      <c r="D283" s="9" t="s">
        <v>37</v>
      </c>
      <c r="E283" s="5">
        <f t="shared" si="25"/>
        <v>1216363</v>
      </c>
      <c r="F283" s="10">
        <v>1216363</v>
      </c>
      <c r="G283" s="10">
        <v>815232</v>
      </c>
      <c r="H283" s="10">
        <v>51347</v>
      </c>
      <c r="I283" s="10">
        <v>0</v>
      </c>
      <c r="J283" s="5">
        <f>K283+N283</f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5">
        <f t="shared" si="23"/>
        <v>1216363</v>
      </c>
      <c r="Q283" s="24"/>
    </row>
    <row r="284" spans="1:17" s="6" customFormat="1" ht="21" customHeight="1">
      <c r="A284" s="7" t="s">
        <v>388</v>
      </c>
      <c r="B284" s="7" t="s">
        <v>26</v>
      </c>
      <c r="C284" s="8" t="s">
        <v>25</v>
      </c>
      <c r="D284" s="9" t="s">
        <v>27</v>
      </c>
      <c r="E284" s="5">
        <f t="shared" si="25"/>
        <v>198000</v>
      </c>
      <c r="F284" s="10">
        <v>198000</v>
      </c>
      <c r="G284" s="10">
        <v>0</v>
      </c>
      <c r="H284" s="10">
        <v>0</v>
      </c>
      <c r="I284" s="10">
        <v>0</v>
      </c>
      <c r="J284" s="5">
        <f t="shared" si="27"/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5">
        <f t="shared" si="23"/>
        <v>198000</v>
      </c>
      <c r="Q284" s="24"/>
    </row>
    <row r="285" spans="1:17" s="6" customFormat="1" ht="33.75" customHeight="1">
      <c r="A285" s="7" t="s">
        <v>389</v>
      </c>
      <c r="B285" s="7" t="s">
        <v>390</v>
      </c>
      <c r="C285" s="72"/>
      <c r="D285" s="9" t="s">
        <v>391</v>
      </c>
      <c r="E285" s="5">
        <f t="shared" si="25"/>
        <v>0</v>
      </c>
      <c r="F285" s="10">
        <v>0</v>
      </c>
      <c r="G285" s="10">
        <v>0</v>
      </c>
      <c r="H285" s="10">
        <v>0</v>
      </c>
      <c r="I285" s="10">
        <v>0</v>
      </c>
      <c r="J285" s="5">
        <f t="shared" si="27"/>
        <v>15000</v>
      </c>
      <c r="K285" s="10">
        <v>15000</v>
      </c>
      <c r="L285" s="10">
        <v>0</v>
      </c>
      <c r="M285" s="10">
        <v>0</v>
      </c>
      <c r="N285" s="10">
        <v>0</v>
      </c>
      <c r="O285" s="10">
        <v>0</v>
      </c>
      <c r="P285" s="5">
        <f aca="true" t="shared" si="28" ref="P285:P317">E285+J285</f>
        <v>15000</v>
      </c>
      <c r="Q285" s="24"/>
    </row>
    <row r="286" spans="1:17" s="6" customFormat="1" ht="18" customHeight="1">
      <c r="A286" s="7" t="s">
        <v>392</v>
      </c>
      <c r="B286" s="7" t="s">
        <v>394</v>
      </c>
      <c r="C286" s="8" t="s">
        <v>393</v>
      </c>
      <c r="D286" s="9" t="s">
        <v>395</v>
      </c>
      <c r="E286" s="5">
        <f t="shared" si="25"/>
        <v>0</v>
      </c>
      <c r="F286" s="10">
        <v>0</v>
      </c>
      <c r="G286" s="10">
        <v>0</v>
      </c>
      <c r="H286" s="10">
        <v>0</v>
      </c>
      <c r="I286" s="10">
        <v>0</v>
      </c>
      <c r="J286" s="5">
        <f t="shared" si="27"/>
        <v>15000</v>
      </c>
      <c r="K286" s="10">
        <v>15000</v>
      </c>
      <c r="L286" s="10">
        <v>0</v>
      </c>
      <c r="M286" s="10">
        <v>0</v>
      </c>
      <c r="N286" s="10">
        <v>0</v>
      </c>
      <c r="O286" s="10">
        <v>0</v>
      </c>
      <c r="P286" s="5">
        <f t="shared" si="28"/>
        <v>15000</v>
      </c>
      <c r="Q286" s="24"/>
    </row>
    <row r="287" spans="1:17" s="6" customFormat="1" ht="31.5" customHeight="1">
      <c r="A287" s="7" t="s">
        <v>396</v>
      </c>
      <c r="B287" s="7" t="s">
        <v>397</v>
      </c>
      <c r="C287" s="72"/>
      <c r="D287" s="9" t="s">
        <v>398</v>
      </c>
      <c r="E287" s="5">
        <f t="shared" si="25"/>
        <v>44100000</v>
      </c>
      <c r="F287" s="10">
        <v>0</v>
      </c>
      <c r="G287" s="10">
        <v>0</v>
      </c>
      <c r="H287" s="10">
        <v>0</v>
      </c>
      <c r="I287" s="10">
        <v>44100000</v>
      </c>
      <c r="J287" s="5">
        <f t="shared" si="27"/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5">
        <f t="shared" si="28"/>
        <v>44100000</v>
      </c>
      <c r="Q287" s="24"/>
    </row>
    <row r="288" spans="1:17" s="6" customFormat="1" ht="20.25" customHeight="1">
      <c r="A288" s="7" t="s">
        <v>399</v>
      </c>
      <c r="B288" s="7" t="s">
        <v>401</v>
      </c>
      <c r="C288" s="8" t="s">
        <v>400</v>
      </c>
      <c r="D288" s="9" t="s">
        <v>402</v>
      </c>
      <c r="E288" s="5">
        <f t="shared" si="25"/>
        <v>44100000</v>
      </c>
      <c r="F288" s="10">
        <v>0</v>
      </c>
      <c r="G288" s="10">
        <v>0</v>
      </c>
      <c r="H288" s="10">
        <v>0</v>
      </c>
      <c r="I288" s="10">
        <v>44100000</v>
      </c>
      <c r="J288" s="5">
        <f t="shared" si="27"/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5">
        <f t="shared" si="28"/>
        <v>44100000</v>
      </c>
      <c r="Q288" s="24"/>
    </row>
    <row r="289" spans="1:17" s="6" customFormat="1" ht="19.5" customHeight="1">
      <c r="A289" s="7" t="s">
        <v>523</v>
      </c>
      <c r="B289" s="7">
        <v>7450</v>
      </c>
      <c r="C289" s="8" t="s">
        <v>552</v>
      </c>
      <c r="D289" s="9" t="s">
        <v>524</v>
      </c>
      <c r="E289" s="5">
        <f t="shared" si="25"/>
        <v>80000</v>
      </c>
      <c r="F289" s="10">
        <v>80000</v>
      </c>
      <c r="G289" s="10">
        <v>0</v>
      </c>
      <c r="H289" s="10">
        <v>0</v>
      </c>
      <c r="I289" s="10">
        <v>0</v>
      </c>
      <c r="J289" s="5">
        <f t="shared" si="27"/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5">
        <f t="shared" si="28"/>
        <v>80000</v>
      </c>
      <c r="Q289" s="24"/>
    </row>
    <row r="290" spans="1:17" s="4" customFormat="1" ht="30" customHeight="1">
      <c r="A290" s="7" t="s">
        <v>403</v>
      </c>
      <c r="B290" s="7" t="s">
        <v>163</v>
      </c>
      <c r="C290" s="8" t="s">
        <v>162</v>
      </c>
      <c r="D290" s="9" t="s">
        <v>164</v>
      </c>
      <c r="E290" s="5">
        <f t="shared" si="25"/>
        <v>0</v>
      </c>
      <c r="F290" s="10">
        <v>0</v>
      </c>
      <c r="G290" s="10">
        <v>0</v>
      </c>
      <c r="H290" s="10">
        <v>0</v>
      </c>
      <c r="I290" s="10">
        <v>0</v>
      </c>
      <c r="J290" s="5">
        <f t="shared" si="27"/>
        <v>2300000</v>
      </c>
      <c r="K290" s="10">
        <v>0</v>
      </c>
      <c r="L290" s="10">
        <v>0</v>
      </c>
      <c r="M290" s="10">
        <v>0</v>
      </c>
      <c r="N290" s="10">
        <v>2300000</v>
      </c>
      <c r="O290" s="10">
        <v>2300000</v>
      </c>
      <c r="P290" s="5">
        <f t="shared" si="28"/>
        <v>2300000</v>
      </c>
      <c r="Q290" s="29"/>
    </row>
    <row r="291" spans="1:17" s="47" customFormat="1" ht="33" customHeight="1">
      <c r="A291" s="41" t="s">
        <v>404</v>
      </c>
      <c r="B291" s="42"/>
      <c r="C291" s="43"/>
      <c r="D291" s="44" t="s">
        <v>405</v>
      </c>
      <c r="E291" s="45">
        <f t="shared" si="25"/>
        <v>6725264</v>
      </c>
      <c r="F291" s="45">
        <f>F292</f>
        <v>6725264</v>
      </c>
      <c r="G291" s="45">
        <f>G292</f>
        <v>2857600</v>
      </c>
      <c r="H291" s="45">
        <f>H292</f>
        <v>103992</v>
      </c>
      <c r="I291" s="45">
        <f>I292</f>
        <v>0</v>
      </c>
      <c r="J291" s="45">
        <f t="shared" si="27"/>
        <v>100000</v>
      </c>
      <c r="K291" s="45">
        <f>K292</f>
        <v>0</v>
      </c>
      <c r="L291" s="45">
        <f>L292</f>
        <v>0</v>
      </c>
      <c r="M291" s="45">
        <f>M292</f>
        <v>0</v>
      </c>
      <c r="N291" s="45">
        <f>N292</f>
        <v>100000</v>
      </c>
      <c r="O291" s="45">
        <f>O292</f>
        <v>100000</v>
      </c>
      <c r="P291" s="45">
        <f>E291+J291</f>
        <v>6825264</v>
      </c>
      <c r="Q291" s="46"/>
    </row>
    <row r="292" spans="1:17" s="51" customFormat="1" ht="34.5" customHeight="1">
      <c r="A292" s="38" t="s">
        <v>406</v>
      </c>
      <c r="B292" s="39"/>
      <c r="C292" s="40"/>
      <c r="D292" s="2" t="s">
        <v>528</v>
      </c>
      <c r="E292" s="3">
        <f t="shared" si="25"/>
        <v>6725264</v>
      </c>
      <c r="F292" s="3">
        <f>F293+F294+F295+F297+F298</f>
        <v>6725264</v>
      </c>
      <c r="G292" s="3">
        <f>G293+G294+G295+G297+G298</f>
        <v>2857600</v>
      </c>
      <c r="H292" s="3">
        <f>H293+H294+H295+H297+H298</f>
        <v>103992</v>
      </c>
      <c r="I292" s="3">
        <f>I293+I294+I295+I297+I298</f>
        <v>0</v>
      </c>
      <c r="J292" s="3">
        <f t="shared" si="27"/>
        <v>100000</v>
      </c>
      <c r="K292" s="3">
        <f>K293+K294+K295+K297+K298</f>
        <v>0</v>
      </c>
      <c r="L292" s="3">
        <f>L293+L294+L295+L297+L298</f>
        <v>0</v>
      </c>
      <c r="M292" s="3">
        <f>M293+M294+M295+M297+M298</f>
        <v>0</v>
      </c>
      <c r="N292" s="3">
        <f>N293+N294+N295+N297+N298</f>
        <v>100000</v>
      </c>
      <c r="O292" s="3">
        <f>O293+O294+O295+O297+O298</f>
        <v>100000</v>
      </c>
      <c r="P292" s="3">
        <f>E292+J292</f>
        <v>6825264</v>
      </c>
      <c r="Q292" s="50"/>
    </row>
    <row r="293" spans="1:17" s="6" customFormat="1" ht="45.75" customHeight="1">
      <c r="A293" s="7" t="s">
        <v>407</v>
      </c>
      <c r="B293" s="7" t="s">
        <v>36</v>
      </c>
      <c r="C293" s="8" t="s">
        <v>21</v>
      </c>
      <c r="D293" s="9" t="s">
        <v>37</v>
      </c>
      <c r="E293" s="5">
        <f t="shared" si="25"/>
        <v>3860264</v>
      </c>
      <c r="F293" s="10">
        <v>3860264</v>
      </c>
      <c r="G293" s="10">
        <v>2857600</v>
      </c>
      <c r="H293" s="10">
        <v>103992</v>
      </c>
      <c r="I293" s="10">
        <v>0</v>
      </c>
      <c r="J293" s="5">
        <f t="shared" si="27"/>
        <v>100000</v>
      </c>
      <c r="K293" s="10">
        <v>0</v>
      </c>
      <c r="L293" s="10">
        <v>0</v>
      </c>
      <c r="M293" s="10">
        <v>0</v>
      </c>
      <c r="N293" s="10">
        <v>100000</v>
      </c>
      <c r="O293" s="10">
        <v>100000</v>
      </c>
      <c r="P293" s="5">
        <f t="shared" si="28"/>
        <v>3960264</v>
      </c>
      <c r="Q293" s="24"/>
    </row>
    <row r="294" spans="1:17" s="6" customFormat="1" ht="23.25" customHeight="1">
      <c r="A294" s="7" t="s">
        <v>408</v>
      </c>
      <c r="B294" s="7" t="s">
        <v>26</v>
      </c>
      <c r="C294" s="8" t="s">
        <v>25</v>
      </c>
      <c r="D294" s="9" t="s">
        <v>27</v>
      </c>
      <c r="E294" s="5">
        <f t="shared" si="25"/>
        <v>60000</v>
      </c>
      <c r="F294" s="10">
        <v>60000</v>
      </c>
      <c r="G294" s="10">
        <v>0</v>
      </c>
      <c r="H294" s="10">
        <v>0</v>
      </c>
      <c r="I294" s="10">
        <v>0</v>
      </c>
      <c r="J294" s="5">
        <f t="shared" si="27"/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5">
        <f t="shared" si="28"/>
        <v>60000</v>
      </c>
      <c r="Q294" s="24"/>
    </row>
    <row r="295" spans="1:17" s="6" customFormat="1" ht="12.75">
      <c r="A295" s="7" t="s">
        <v>409</v>
      </c>
      <c r="B295" s="7" t="s">
        <v>410</v>
      </c>
      <c r="C295" s="72"/>
      <c r="D295" s="9" t="s">
        <v>411</v>
      </c>
      <c r="E295" s="5">
        <f t="shared" si="25"/>
        <v>125000</v>
      </c>
      <c r="F295" s="10">
        <v>125000</v>
      </c>
      <c r="G295" s="10">
        <v>0</v>
      </c>
      <c r="H295" s="10">
        <v>0</v>
      </c>
      <c r="I295" s="10">
        <v>0</v>
      </c>
      <c r="J295" s="5">
        <f t="shared" si="27"/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5">
        <f t="shared" si="28"/>
        <v>125000</v>
      </c>
      <c r="Q295" s="24"/>
    </row>
    <row r="296" spans="1:17" s="6" customFormat="1" ht="30.75" customHeight="1">
      <c r="A296" s="7" t="s">
        <v>412</v>
      </c>
      <c r="B296" s="7" t="s">
        <v>413</v>
      </c>
      <c r="C296" s="8" t="s">
        <v>158</v>
      </c>
      <c r="D296" s="9" t="s">
        <v>414</v>
      </c>
      <c r="E296" s="5">
        <f t="shared" si="25"/>
        <v>125000</v>
      </c>
      <c r="F296" s="10">
        <v>125000</v>
      </c>
      <c r="G296" s="10">
        <v>0</v>
      </c>
      <c r="H296" s="10">
        <v>0</v>
      </c>
      <c r="I296" s="10">
        <v>0</v>
      </c>
      <c r="J296" s="5">
        <f t="shared" si="27"/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5">
        <f t="shared" si="28"/>
        <v>125000</v>
      </c>
      <c r="Q296" s="24"/>
    </row>
    <row r="297" spans="1:17" s="6" customFormat="1" ht="20.25" customHeight="1">
      <c r="A297" s="7" t="s">
        <v>415</v>
      </c>
      <c r="B297" s="7" t="s">
        <v>159</v>
      </c>
      <c r="C297" s="8" t="s">
        <v>158</v>
      </c>
      <c r="D297" s="9" t="s">
        <v>160</v>
      </c>
      <c r="E297" s="5">
        <f t="shared" si="25"/>
        <v>180000</v>
      </c>
      <c r="F297" s="10">
        <v>180000</v>
      </c>
      <c r="G297" s="10">
        <v>0</v>
      </c>
      <c r="H297" s="10">
        <v>0</v>
      </c>
      <c r="I297" s="10">
        <v>0</v>
      </c>
      <c r="J297" s="5">
        <f t="shared" si="27"/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5">
        <f t="shared" si="28"/>
        <v>180000</v>
      </c>
      <c r="Q297" s="24"/>
    </row>
    <row r="298" spans="1:17" s="6" customFormat="1" ht="19.5" customHeight="1">
      <c r="A298" s="7" t="s">
        <v>416</v>
      </c>
      <c r="B298" s="7" t="s">
        <v>417</v>
      </c>
      <c r="C298" s="8" t="s">
        <v>162</v>
      </c>
      <c r="D298" s="9" t="s">
        <v>418</v>
      </c>
      <c r="E298" s="5">
        <f t="shared" si="25"/>
        <v>2500000</v>
      </c>
      <c r="F298" s="10">
        <v>2500000</v>
      </c>
      <c r="G298" s="10">
        <v>0</v>
      </c>
      <c r="H298" s="10">
        <v>0</v>
      </c>
      <c r="I298" s="10">
        <v>0</v>
      </c>
      <c r="J298" s="5">
        <f t="shared" si="27"/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5">
        <f t="shared" si="28"/>
        <v>2500000</v>
      </c>
      <c r="Q298" s="24"/>
    </row>
    <row r="299" spans="1:17" s="6" customFormat="1" ht="24" customHeight="1">
      <c r="A299" s="7" t="s">
        <v>419</v>
      </c>
      <c r="B299" s="7" t="s">
        <v>420</v>
      </c>
      <c r="C299" s="8" t="s">
        <v>162</v>
      </c>
      <c r="D299" s="9" t="s">
        <v>421</v>
      </c>
      <c r="E299" s="5">
        <f t="shared" si="25"/>
        <v>2500000</v>
      </c>
      <c r="F299" s="10">
        <v>2500000</v>
      </c>
      <c r="G299" s="10">
        <v>0</v>
      </c>
      <c r="H299" s="10">
        <v>0</v>
      </c>
      <c r="I299" s="10">
        <v>0</v>
      </c>
      <c r="J299" s="5">
        <f t="shared" si="27"/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5">
        <f t="shared" si="28"/>
        <v>2500000</v>
      </c>
      <c r="Q299" s="24"/>
    </row>
    <row r="300" spans="1:17" s="47" customFormat="1" ht="42.75" customHeight="1">
      <c r="A300" s="41" t="s">
        <v>422</v>
      </c>
      <c r="B300" s="42"/>
      <c r="C300" s="43"/>
      <c r="D300" s="44" t="s">
        <v>530</v>
      </c>
      <c r="E300" s="45">
        <f>F300+I300</f>
        <v>2036516</v>
      </c>
      <c r="F300" s="45">
        <f>F301</f>
        <v>2036516</v>
      </c>
      <c r="G300" s="45">
        <f>G301</f>
        <v>1404084</v>
      </c>
      <c r="H300" s="45">
        <f>H301</f>
        <v>68604</v>
      </c>
      <c r="I300" s="45">
        <f>I301</f>
        <v>0</v>
      </c>
      <c r="J300" s="45">
        <f t="shared" si="27"/>
        <v>5300000</v>
      </c>
      <c r="K300" s="45">
        <f>K301</f>
        <v>1017600</v>
      </c>
      <c r="L300" s="45">
        <f>L301</f>
        <v>0</v>
      </c>
      <c r="M300" s="45">
        <f>M301</f>
        <v>0</v>
      </c>
      <c r="N300" s="45">
        <f>N301</f>
        <v>4282400</v>
      </c>
      <c r="O300" s="45">
        <f>O301</f>
        <v>500000</v>
      </c>
      <c r="P300" s="45">
        <f>E300+J300</f>
        <v>7336516</v>
      </c>
      <c r="Q300" s="46"/>
    </row>
    <row r="301" spans="1:17" s="107" customFormat="1" ht="38.25" customHeight="1">
      <c r="A301" s="38" t="s">
        <v>423</v>
      </c>
      <c r="B301" s="39"/>
      <c r="C301" s="40"/>
      <c r="D301" s="2" t="s">
        <v>531</v>
      </c>
      <c r="E301" s="3">
        <f t="shared" si="25"/>
        <v>2036516</v>
      </c>
      <c r="F301" s="3">
        <f>F302+F303+F304+F305</f>
        <v>2036516</v>
      </c>
      <c r="G301" s="3">
        <f>G302+G303+G304+G305</f>
        <v>1404084</v>
      </c>
      <c r="H301" s="3">
        <f>H302+H303+H304+H305</f>
        <v>68604</v>
      </c>
      <c r="I301" s="3">
        <f>I302+I303+I304+I305</f>
        <v>0</v>
      </c>
      <c r="J301" s="3">
        <f t="shared" si="27"/>
        <v>5300000</v>
      </c>
      <c r="K301" s="3">
        <f>K302+K303+K304+K305</f>
        <v>1017600</v>
      </c>
      <c r="L301" s="3">
        <f>L302+L303+L304+L305</f>
        <v>0</v>
      </c>
      <c r="M301" s="3">
        <f>M302+M303+M304+M305</f>
        <v>0</v>
      </c>
      <c r="N301" s="3">
        <f>N302+N303+N304+N305</f>
        <v>4282400</v>
      </c>
      <c r="O301" s="3">
        <f>O302+O303+O304+O305</f>
        <v>500000</v>
      </c>
      <c r="P301" s="3">
        <f t="shared" si="28"/>
        <v>7336516</v>
      </c>
      <c r="Q301" s="106"/>
    </row>
    <row r="302" spans="1:17" s="6" customFormat="1" ht="38.25">
      <c r="A302" s="7" t="s">
        <v>424</v>
      </c>
      <c r="B302" s="7" t="s">
        <v>36</v>
      </c>
      <c r="C302" s="8" t="s">
        <v>21</v>
      </c>
      <c r="D302" s="9" t="s">
        <v>37</v>
      </c>
      <c r="E302" s="5">
        <f t="shared" si="25"/>
        <v>1838516</v>
      </c>
      <c r="F302" s="10">
        <v>1838516</v>
      </c>
      <c r="G302" s="10">
        <v>1404084</v>
      </c>
      <c r="H302" s="10">
        <v>68604</v>
      </c>
      <c r="I302" s="10">
        <v>0</v>
      </c>
      <c r="J302" s="5">
        <f t="shared" si="27"/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5">
        <f t="shared" si="28"/>
        <v>1838516</v>
      </c>
      <c r="Q302" s="24"/>
    </row>
    <row r="303" spans="1:17" s="6" customFormat="1" ht="25.5">
      <c r="A303" s="7" t="s">
        <v>425</v>
      </c>
      <c r="B303" s="7" t="s">
        <v>26</v>
      </c>
      <c r="C303" s="8" t="s">
        <v>25</v>
      </c>
      <c r="D303" s="9" t="s">
        <v>27</v>
      </c>
      <c r="E303" s="5">
        <f t="shared" si="25"/>
        <v>198000</v>
      </c>
      <c r="F303" s="10">
        <v>198000</v>
      </c>
      <c r="G303" s="10">
        <v>0</v>
      </c>
      <c r="H303" s="10">
        <v>0</v>
      </c>
      <c r="I303" s="10">
        <v>0</v>
      </c>
      <c r="J303" s="5">
        <f t="shared" si="27"/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5">
        <f t="shared" si="28"/>
        <v>198000</v>
      </c>
      <c r="Q303" s="24"/>
    </row>
    <row r="304" spans="1:17" s="4" customFormat="1" ht="25.5">
      <c r="A304" s="7" t="s">
        <v>426</v>
      </c>
      <c r="B304" s="7" t="s">
        <v>163</v>
      </c>
      <c r="C304" s="8" t="s">
        <v>162</v>
      </c>
      <c r="D304" s="9" t="s">
        <v>164</v>
      </c>
      <c r="E304" s="5">
        <f t="shared" si="25"/>
        <v>0</v>
      </c>
      <c r="F304" s="10">
        <v>0</v>
      </c>
      <c r="G304" s="10">
        <v>0</v>
      </c>
      <c r="H304" s="10">
        <v>0</v>
      </c>
      <c r="I304" s="10">
        <v>0</v>
      </c>
      <c r="J304" s="5">
        <f t="shared" si="27"/>
        <v>500000</v>
      </c>
      <c r="K304" s="10">
        <v>0</v>
      </c>
      <c r="L304" s="10">
        <v>0</v>
      </c>
      <c r="M304" s="10">
        <v>0</v>
      </c>
      <c r="N304" s="10">
        <v>500000</v>
      </c>
      <c r="O304" s="10">
        <v>500000</v>
      </c>
      <c r="P304" s="5">
        <f t="shared" si="28"/>
        <v>500000</v>
      </c>
      <c r="Q304" s="29"/>
    </row>
    <row r="305" spans="1:17" s="4" customFormat="1" ht="25.5">
      <c r="A305" s="7" t="s">
        <v>427</v>
      </c>
      <c r="B305" s="7" t="s">
        <v>429</v>
      </c>
      <c r="C305" s="8" t="s">
        <v>428</v>
      </c>
      <c r="D305" s="9" t="s">
        <v>430</v>
      </c>
      <c r="E305" s="5">
        <f t="shared" si="25"/>
        <v>0</v>
      </c>
      <c r="F305" s="10">
        <v>0</v>
      </c>
      <c r="G305" s="10">
        <v>0</v>
      </c>
      <c r="H305" s="10">
        <v>0</v>
      </c>
      <c r="I305" s="10">
        <v>0</v>
      </c>
      <c r="J305" s="5">
        <f t="shared" si="27"/>
        <v>4800000</v>
      </c>
      <c r="K305" s="10">
        <v>1017600</v>
      </c>
      <c r="L305" s="10">
        <v>0</v>
      </c>
      <c r="M305" s="10">
        <v>0</v>
      </c>
      <c r="N305" s="10">
        <v>3782400</v>
      </c>
      <c r="O305" s="10">
        <v>0</v>
      </c>
      <c r="P305" s="5">
        <f t="shared" si="28"/>
        <v>4800000</v>
      </c>
      <c r="Q305" s="29"/>
    </row>
    <row r="306" spans="1:17" s="47" customFormat="1" ht="45.75" customHeight="1">
      <c r="A306" s="41" t="s">
        <v>431</v>
      </c>
      <c r="B306" s="42"/>
      <c r="C306" s="43"/>
      <c r="D306" s="44" t="s">
        <v>432</v>
      </c>
      <c r="E306" s="45">
        <f t="shared" si="25"/>
        <v>2078244</v>
      </c>
      <c r="F306" s="45">
        <f>F307</f>
        <v>2078244</v>
      </c>
      <c r="G306" s="45">
        <f>G307</f>
        <v>1270434</v>
      </c>
      <c r="H306" s="45">
        <f>H307</f>
        <v>79115</v>
      </c>
      <c r="I306" s="45">
        <f>I307</f>
        <v>0</v>
      </c>
      <c r="J306" s="45">
        <f t="shared" si="27"/>
        <v>26000</v>
      </c>
      <c r="K306" s="45">
        <f>K307</f>
        <v>0</v>
      </c>
      <c r="L306" s="45">
        <f>L307</f>
        <v>0</v>
      </c>
      <c r="M306" s="45">
        <f>M307</f>
        <v>0</v>
      </c>
      <c r="N306" s="45">
        <f>N307</f>
        <v>26000</v>
      </c>
      <c r="O306" s="45">
        <f>O307</f>
        <v>26000</v>
      </c>
      <c r="P306" s="45">
        <f>E306+J306</f>
        <v>2104244</v>
      </c>
      <c r="Q306" s="46"/>
    </row>
    <row r="307" spans="1:17" s="51" customFormat="1" ht="48" customHeight="1">
      <c r="A307" s="38" t="s">
        <v>433</v>
      </c>
      <c r="B307" s="39"/>
      <c r="C307" s="40"/>
      <c r="D307" s="2" t="s">
        <v>535</v>
      </c>
      <c r="E307" s="3">
        <f>F307+I307</f>
        <v>2078244</v>
      </c>
      <c r="F307" s="3">
        <f>F308+F309+F310+F311</f>
        <v>2078244</v>
      </c>
      <c r="G307" s="3">
        <f>G308+G309+G310+G311</f>
        <v>1270434</v>
      </c>
      <c r="H307" s="3">
        <f>H308+H309+H310+H311</f>
        <v>79115</v>
      </c>
      <c r="I307" s="3">
        <f>I308+I309+I310+I311</f>
        <v>0</v>
      </c>
      <c r="J307" s="3">
        <f t="shared" si="27"/>
        <v>26000</v>
      </c>
      <c r="K307" s="3">
        <f>K308+K309+K310+K311</f>
        <v>0</v>
      </c>
      <c r="L307" s="3">
        <f>L308+L309+L310+L311</f>
        <v>0</v>
      </c>
      <c r="M307" s="3">
        <f>M308+M309+M310+M311</f>
        <v>0</v>
      </c>
      <c r="N307" s="3">
        <f>N308+N309+N310+N311</f>
        <v>26000</v>
      </c>
      <c r="O307" s="3">
        <f>O308+O309+O310+O311</f>
        <v>26000</v>
      </c>
      <c r="P307" s="3">
        <f>E307+J307</f>
        <v>2104244</v>
      </c>
      <c r="Q307" s="50"/>
    </row>
    <row r="308" spans="1:17" s="6" customFormat="1" ht="38.25">
      <c r="A308" s="7" t="s">
        <v>434</v>
      </c>
      <c r="B308" s="7" t="s">
        <v>36</v>
      </c>
      <c r="C308" s="8" t="s">
        <v>21</v>
      </c>
      <c r="D308" s="9" t="s">
        <v>37</v>
      </c>
      <c r="E308" s="5">
        <f t="shared" si="25"/>
        <v>1851344</v>
      </c>
      <c r="F308" s="10">
        <v>1851344</v>
      </c>
      <c r="G308" s="10">
        <v>1270434</v>
      </c>
      <c r="H308" s="10">
        <v>79115</v>
      </c>
      <c r="I308" s="10">
        <v>0</v>
      </c>
      <c r="J308" s="5">
        <f t="shared" si="27"/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5">
        <f>E308+J308</f>
        <v>1851344</v>
      </c>
      <c r="Q308" s="24"/>
    </row>
    <row r="309" spans="1:17" s="14" customFormat="1" ht="25.5">
      <c r="A309" s="19" t="s">
        <v>435</v>
      </c>
      <c r="B309" s="19" t="s">
        <v>26</v>
      </c>
      <c r="C309" s="20" t="s">
        <v>25</v>
      </c>
      <c r="D309" s="21" t="s">
        <v>27</v>
      </c>
      <c r="E309" s="108">
        <f t="shared" si="25"/>
        <v>60000</v>
      </c>
      <c r="F309" s="109">
        <v>60000</v>
      </c>
      <c r="G309" s="109">
        <v>0</v>
      </c>
      <c r="H309" s="109">
        <v>0</v>
      </c>
      <c r="I309" s="109">
        <v>0</v>
      </c>
      <c r="J309" s="108">
        <f t="shared" si="27"/>
        <v>0</v>
      </c>
      <c r="K309" s="109">
        <v>0</v>
      </c>
      <c r="L309" s="109">
        <v>0</v>
      </c>
      <c r="M309" s="109">
        <v>0</v>
      </c>
      <c r="N309" s="109">
        <v>0</v>
      </c>
      <c r="O309" s="109">
        <v>0</v>
      </c>
      <c r="P309" s="108">
        <f t="shared" si="28"/>
        <v>60000</v>
      </c>
      <c r="Q309" s="15"/>
    </row>
    <row r="310" spans="1:17" s="14" customFormat="1" ht="31.5" customHeight="1">
      <c r="A310" s="19" t="s">
        <v>436</v>
      </c>
      <c r="B310" s="19" t="s">
        <v>438</v>
      </c>
      <c r="C310" s="20" t="s">
        <v>437</v>
      </c>
      <c r="D310" s="21" t="s">
        <v>439</v>
      </c>
      <c r="E310" s="108">
        <f t="shared" si="25"/>
        <v>10900</v>
      </c>
      <c r="F310" s="109">
        <v>10900</v>
      </c>
      <c r="G310" s="109">
        <v>0</v>
      </c>
      <c r="H310" s="109">
        <v>0</v>
      </c>
      <c r="I310" s="109">
        <v>0</v>
      </c>
      <c r="J310" s="108">
        <f t="shared" si="27"/>
        <v>26000</v>
      </c>
      <c r="K310" s="109">
        <v>0</v>
      </c>
      <c r="L310" s="109">
        <v>0</v>
      </c>
      <c r="M310" s="109">
        <v>0</v>
      </c>
      <c r="N310" s="109">
        <v>26000</v>
      </c>
      <c r="O310" s="109">
        <v>26000</v>
      </c>
      <c r="P310" s="108">
        <f t="shared" si="28"/>
        <v>36900</v>
      </c>
      <c r="Q310" s="15"/>
    </row>
    <row r="311" spans="1:17" s="14" customFormat="1" ht="33" customHeight="1">
      <c r="A311" s="19" t="s">
        <v>553</v>
      </c>
      <c r="B311" s="19" t="s">
        <v>554</v>
      </c>
      <c r="C311" s="20" t="s">
        <v>437</v>
      </c>
      <c r="D311" s="21" t="s">
        <v>555</v>
      </c>
      <c r="E311" s="108">
        <f>F311+I311</f>
        <v>156000</v>
      </c>
      <c r="F311" s="109">
        <v>156000</v>
      </c>
      <c r="G311" s="109">
        <v>0</v>
      </c>
      <c r="H311" s="109">
        <v>0</v>
      </c>
      <c r="I311" s="109">
        <v>0</v>
      </c>
      <c r="J311" s="108">
        <f>K311+N311</f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08">
        <f>E311+J311</f>
        <v>156000</v>
      </c>
      <c r="Q311" s="15"/>
    </row>
    <row r="312" spans="1:17" s="47" customFormat="1" ht="30.75" customHeight="1">
      <c r="A312" s="41" t="s">
        <v>440</v>
      </c>
      <c r="B312" s="42"/>
      <c r="C312" s="43"/>
      <c r="D312" s="44" t="s">
        <v>441</v>
      </c>
      <c r="E312" s="45">
        <f>F312+I312</f>
        <v>9966139</v>
      </c>
      <c r="F312" s="45">
        <f>F313</f>
        <v>9866139</v>
      </c>
      <c r="G312" s="45">
        <f>G313</f>
        <v>5191440</v>
      </c>
      <c r="H312" s="45">
        <f>H313</f>
        <v>228612</v>
      </c>
      <c r="I312" s="45">
        <f>I313</f>
        <v>100000</v>
      </c>
      <c r="J312" s="45">
        <f>K312+N312</f>
        <v>3887700</v>
      </c>
      <c r="K312" s="45">
        <f>K313</f>
        <v>0</v>
      </c>
      <c r="L312" s="45">
        <f>L313</f>
        <v>0</v>
      </c>
      <c r="M312" s="45">
        <f>M313</f>
        <v>0</v>
      </c>
      <c r="N312" s="45">
        <f>N313</f>
        <v>3887700</v>
      </c>
      <c r="O312" s="45">
        <f>O313</f>
        <v>3887700</v>
      </c>
      <c r="P312" s="45">
        <f t="shared" si="28"/>
        <v>13853839</v>
      </c>
      <c r="Q312" s="46"/>
    </row>
    <row r="313" spans="1:17" s="107" customFormat="1" ht="48" customHeight="1">
      <c r="A313" s="38" t="s">
        <v>442</v>
      </c>
      <c r="B313" s="39"/>
      <c r="C313" s="40"/>
      <c r="D313" s="2" t="s">
        <v>529</v>
      </c>
      <c r="E313" s="3">
        <f t="shared" si="25"/>
        <v>9966139</v>
      </c>
      <c r="F313" s="3">
        <f>F314+F315+F316+F319+F320+F321</f>
        <v>9866139</v>
      </c>
      <c r="G313" s="3">
        <f>G314+G315+G316+G319+G320+G321</f>
        <v>5191440</v>
      </c>
      <c r="H313" s="3">
        <f>H314+H315+H316+H319+H320+H321</f>
        <v>228612</v>
      </c>
      <c r="I313" s="3">
        <f>I314+I315+I316+I319+I320+I321</f>
        <v>100000</v>
      </c>
      <c r="J313" s="3">
        <f t="shared" si="27"/>
        <v>3887700</v>
      </c>
      <c r="K313" s="3">
        <f>K314+K315+K316+K319+K320+K321</f>
        <v>0</v>
      </c>
      <c r="L313" s="3">
        <f>L314+L315+L316+L319+L320+L321</f>
        <v>0</v>
      </c>
      <c r="M313" s="3">
        <f>M314+M315+M316+M319+M320+M321</f>
        <v>0</v>
      </c>
      <c r="N313" s="3">
        <f>N314+N315+N316+N319+N320+N321</f>
        <v>3887700</v>
      </c>
      <c r="O313" s="3">
        <f>O314+O315+O316+O319+O320+O321</f>
        <v>3887700</v>
      </c>
      <c r="P313" s="3">
        <f t="shared" si="28"/>
        <v>13853839</v>
      </c>
      <c r="Q313" s="106"/>
    </row>
    <row r="314" spans="1:17" s="6" customFormat="1" ht="48" customHeight="1">
      <c r="A314" s="7" t="s">
        <v>443</v>
      </c>
      <c r="B314" s="7" t="s">
        <v>36</v>
      </c>
      <c r="C314" s="8" t="s">
        <v>21</v>
      </c>
      <c r="D314" s="9" t="s">
        <v>37</v>
      </c>
      <c r="E314" s="5">
        <f t="shared" si="25"/>
        <v>6862139</v>
      </c>
      <c r="F314" s="10">
        <v>6862139</v>
      </c>
      <c r="G314" s="10">
        <v>5191440</v>
      </c>
      <c r="H314" s="10">
        <v>228612</v>
      </c>
      <c r="I314" s="10">
        <v>0</v>
      </c>
      <c r="J314" s="5">
        <f t="shared" si="27"/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5">
        <f t="shared" si="28"/>
        <v>6862139</v>
      </c>
      <c r="Q314" s="24"/>
    </row>
    <row r="315" spans="1:17" s="6" customFormat="1" ht="25.5">
      <c r="A315" s="7" t="s">
        <v>444</v>
      </c>
      <c r="B315" s="7" t="s">
        <v>26</v>
      </c>
      <c r="C315" s="8" t="s">
        <v>25</v>
      </c>
      <c r="D315" s="9" t="s">
        <v>27</v>
      </c>
      <c r="E315" s="5">
        <f t="shared" si="25"/>
        <v>60000</v>
      </c>
      <c r="F315" s="10">
        <v>60000</v>
      </c>
      <c r="G315" s="10">
        <v>0</v>
      </c>
      <c r="H315" s="10">
        <v>0</v>
      </c>
      <c r="I315" s="10">
        <v>0</v>
      </c>
      <c r="J315" s="5">
        <f t="shared" si="27"/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5">
        <f t="shared" si="28"/>
        <v>60000</v>
      </c>
      <c r="Q315" s="24"/>
    </row>
    <row r="316" spans="1:17" s="6" customFormat="1" ht="33" customHeight="1">
      <c r="A316" s="7" t="s">
        <v>445</v>
      </c>
      <c r="B316" s="7" t="s">
        <v>344</v>
      </c>
      <c r="C316" s="72"/>
      <c r="D316" s="9" t="s">
        <v>345</v>
      </c>
      <c r="E316" s="5">
        <f t="shared" si="25"/>
        <v>144000</v>
      </c>
      <c r="F316" s="10">
        <v>144000</v>
      </c>
      <c r="G316" s="10">
        <v>0</v>
      </c>
      <c r="H316" s="10">
        <v>0</v>
      </c>
      <c r="I316" s="10">
        <v>0</v>
      </c>
      <c r="J316" s="5">
        <f t="shared" si="27"/>
        <v>3437700</v>
      </c>
      <c r="K316" s="10">
        <v>0</v>
      </c>
      <c r="L316" s="10">
        <v>0</v>
      </c>
      <c r="M316" s="10">
        <v>0</v>
      </c>
      <c r="N316" s="10">
        <v>3437700</v>
      </c>
      <c r="O316" s="10">
        <v>3437700</v>
      </c>
      <c r="P316" s="5">
        <f t="shared" si="28"/>
        <v>3581700</v>
      </c>
      <c r="Q316" s="24"/>
    </row>
    <row r="317" spans="1:17" s="6" customFormat="1" ht="34.5" customHeight="1">
      <c r="A317" s="7" t="s">
        <v>446</v>
      </c>
      <c r="B317" s="7" t="s">
        <v>447</v>
      </c>
      <c r="C317" s="8" t="s">
        <v>347</v>
      </c>
      <c r="D317" s="9" t="s">
        <v>448</v>
      </c>
      <c r="E317" s="5">
        <f t="shared" si="25"/>
        <v>0</v>
      </c>
      <c r="F317" s="10">
        <v>0</v>
      </c>
      <c r="G317" s="10">
        <v>0</v>
      </c>
      <c r="H317" s="10">
        <v>0</v>
      </c>
      <c r="I317" s="10">
        <v>0</v>
      </c>
      <c r="J317" s="5">
        <f t="shared" si="27"/>
        <v>3437700</v>
      </c>
      <c r="K317" s="10">
        <v>0</v>
      </c>
      <c r="L317" s="10">
        <v>0</v>
      </c>
      <c r="M317" s="10">
        <v>0</v>
      </c>
      <c r="N317" s="10">
        <v>3437700</v>
      </c>
      <c r="O317" s="10">
        <v>3437700</v>
      </c>
      <c r="P317" s="5">
        <f t="shared" si="28"/>
        <v>3437700</v>
      </c>
      <c r="Q317" s="24"/>
    </row>
    <row r="318" spans="1:17" s="6" customFormat="1" ht="33" customHeight="1">
      <c r="A318" s="7" t="s">
        <v>449</v>
      </c>
      <c r="B318" s="7" t="s">
        <v>348</v>
      </c>
      <c r="C318" s="8" t="s">
        <v>347</v>
      </c>
      <c r="D318" s="9" t="s">
        <v>349</v>
      </c>
      <c r="E318" s="5">
        <f t="shared" si="25"/>
        <v>144000</v>
      </c>
      <c r="F318" s="10">
        <v>144000</v>
      </c>
      <c r="G318" s="10">
        <v>0</v>
      </c>
      <c r="H318" s="10">
        <v>0</v>
      </c>
      <c r="I318" s="10">
        <v>0</v>
      </c>
      <c r="J318" s="5">
        <f t="shared" si="27"/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5">
        <f aca="true" t="shared" si="29" ref="P318:P348">E318+J318</f>
        <v>144000</v>
      </c>
      <c r="Q318" s="24"/>
    </row>
    <row r="319" spans="1:17" s="4" customFormat="1" ht="24.75" customHeight="1">
      <c r="A319" s="7" t="s">
        <v>450</v>
      </c>
      <c r="B319" s="7" t="s">
        <v>452</v>
      </c>
      <c r="C319" s="8" t="s">
        <v>451</v>
      </c>
      <c r="D319" s="9" t="s">
        <v>453</v>
      </c>
      <c r="E319" s="5">
        <f t="shared" si="25"/>
        <v>100000</v>
      </c>
      <c r="F319" s="10">
        <v>0</v>
      </c>
      <c r="G319" s="10">
        <v>0</v>
      </c>
      <c r="H319" s="10">
        <v>0</v>
      </c>
      <c r="I319" s="10">
        <v>100000</v>
      </c>
      <c r="J319" s="5">
        <f t="shared" si="27"/>
        <v>150000</v>
      </c>
      <c r="K319" s="10">
        <v>0</v>
      </c>
      <c r="L319" s="10">
        <v>0</v>
      </c>
      <c r="M319" s="10">
        <v>0</v>
      </c>
      <c r="N319" s="10">
        <v>150000</v>
      </c>
      <c r="O319" s="10">
        <v>150000</v>
      </c>
      <c r="P319" s="5">
        <f t="shared" si="29"/>
        <v>250000</v>
      </c>
      <c r="Q319" s="29"/>
    </row>
    <row r="320" spans="1:17" s="4" customFormat="1" ht="72.75" customHeight="1">
      <c r="A320" s="7" t="s">
        <v>454</v>
      </c>
      <c r="B320" s="7" t="s">
        <v>455</v>
      </c>
      <c r="C320" s="8" t="s">
        <v>162</v>
      </c>
      <c r="D320" s="9" t="s">
        <v>456</v>
      </c>
      <c r="E320" s="5">
        <f t="shared" si="25"/>
        <v>0</v>
      </c>
      <c r="F320" s="10">
        <v>0</v>
      </c>
      <c r="G320" s="10">
        <v>0</v>
      </c>
      <c r="H320" s="10">
        <v>0</v>
      </c>
      <c r="I320" s="10">
        <v>0</v>
      </c>
      <c r="J320" s="5">
        <f t="shared" si="27"/>
        <v>300000</v>
      </c>
      <c r="K320" s="10">
        <v>0</v>
      </c>
      <c r="L320" s="10">
        <v>0</v>
      </c>
      <c r="M320" s="10">
        <v>0</v>
      </c>
      <c r="N320" s="10">
        <v>300000</v>
      </c>
      <c r="O320" s="10">
        <v>300000</v>
      </c>
      <c r="P320" s="5">
        <f t="shared" si="29"/>
        <v>300000</v>
      </c>
      <c r="Q320" s="29"/>
    </row>
    <row r="321" spans="1:17" s="6" customFormat="1" ht="18" customHeight="1">
      <c r="A321" s="7" t="s">
        <v>457</v>
      </c>
      <c r="B321" s="7" t="s">
        <v>417</v>
      </c>
      <c r="C321" s="8" t="s">
        <v>162</v>
      </c>
      <c r="D321" s="9" t="s">
        <v>418</v>
      </c>
      <c r="E321" s="5">
        <f t="shared" si="25"/>
        <v>2800000</v>
      </c>
      <c r="F321" s="10">
        <v>2800000</v>
      </c>
      <c r="G321" s="10">
        <v>0</v>
      </c>
      <c r="H321" s="10">
        <v>0</v>
      </c>
      <c r="I321" s="10">
        <v>0</v>
      </c>
      <c r="J321" s="5">
        <f t="shared" si="27"/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5">
        <f t="shared" si="29"/>
        <v>2800000</v>
      </c>
      <c r="Q321" s="24"/>
    </row>
    <row r="322" spans="1:17" s="6" customFormat="1" ht="25.5">
      <c r="A322" s="7" t="s">
        <v>458</v>
      </c>
      <c r="B322" s="7" t="s">
        <v>420</v>
      </c>
      <c r="C322" s="8" t="s">
        <v>162</v>
      </c>
      <c r="D322" s="9" t="s">
        <v>421</v>
      </c>
      <c r="E322" s="5">
        <f t="shared" si="25"/>
        <v>2800000</v>
      </c>
      <c r="F322" s="10">
        <v>2800000</v>
      </c>
      <c r="G322" s="10">
        <v>0</v>
      </c>
      <c r="H322" s="10">
        <v>0</v>
      </c>
      <c r="I322" s="10">
        <v>0</v>
      </c>
      <c r="J322" s="5">
        <f t="shared" si="27"/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5">
        <f t="shared" si="29"/>
        <v>2800000</v>
      </c>
      <c r="Q322" s="24"/>
    </row>
    <row r="323" spans="1:17" s="37" customFormat="1" ht="18" customHeight="1">
      <c r="A323" s="67" t="s">
        <v>459</v>
      </c>
      <c r="B323" s="68"/>
      <c r="C323" s="69"/>
      <c r="D323" s="70" t="s">
        <v>460</v>
      </c>
      <c r="E323" s="71">
        <f t="shared" si="25"/>
        <v>760687</v>
      </c>
      <c r="F323" s="71">
        <f>SUM(F324)</f>
        <v>760687</v>
      </c>
      <c r="G323" s="71">
        <f>SUM(G324)</f>
        <v>374645</v>
      </c>
      <c r="H323" s="71">
        <f>SUM(H324)</f>
        <v>23080</v>
      </c>
      <c r="I323" s="71">
        <f>SUM(I324)</f>
        <v>0</v>
      </c>
      <c r="J323" s="71">
        <f t="shared" si="27"/>
        <v>0</v>
      </c>
      <c r="K323" s="71">
        <f>SUM(K324)</f>
        <v>0</v>
      </c>
      <c r="L323" s="71">
        <f>SUM(L324)</f>
        <v>0</v>
      </c>
      <c r="M323" s="71">
        <f>SUM(M324)</f>
        <v>0</v>
      </c>
      <c r="N323" s="71">
        <f>SUM(N324)</f>
        <v>0</v>
      </c>
      <c r="O323" s="71">
        <f>SUM(O324)</f>
        <v>0</v>
      </c>
      <c r="P323" s="71">
        <f t="shared" si="29"/>
        <v>760687</v>
      </c>
      <c r="Q323" s="36"/>
    </row>
    <row r="324" spans="1:17" s="51" customFormat="1" ht="21" customHeight="1">
      <c r="A324" s="38" t="s">
        <v>461</v>
      </c>
      <c r="B324" s="39"/>
      <c r="C324" s="40"/>
      <c r="D324" s="2" t="s">
        <v>536</v>
      </c>
      <c r="E324" s="3">
        <f t="shared" si="25"/>
        <v>760687</v>
      </c>
      <c r="F324" s="3">
        <f>SUM(F325+F326+F327)</f>
        <v>760687</v>
      </c>
      <c r="G324" s="3">
        <f>SUM(G325+G326+G327)</f>
        <v>374645</v>
      </c>
      <c r="H324" s="3">
        <f>SUM(H325+H326+H327)</f>
        <v>23080</v>
      </c>
      <c r="I324" s="3">
        <f>SUM(I325+I326+I327)</f>
        <v>0</v>
      </c>
      <c r="J324" s="3">
        <f t="shared" si="27"/>
        <v>0</v>
      </c>
      <c r="K324" s="3">
        <f>SUM(K325+K326+K327)</f>
        <v>0</v>
      </c>
      <c r="L324" s="3">
        <f>SUM(L325+L326+L327)</f>
        <v>0</v>
      </c>
      <c r="M324" s="3">
        <f>SUM(M325+M326+M327)</f>
        <v>0</v>
      </c>
      <c r="N324" s="3">
        <f>SUM(N325+N326+N327)</f>
        <v>0</v>
      </c>
      <c r="O324" s="3">
        <f>SUM(O325+O326+O327)</f>
        <v>0</v>
      </c>
      <c r="P324" s="3">
        <f t="shared" si="29"/>
        <v>760687</v>
      </c>
      <c r="Q324" s="50"/>
    </row>
    <row r="325" spans="1:17" s="6" customFormat="1" ht="38.25">
      <c r="A325" s="7" t="s">
        <v>462</v>
      </c>
      <c r="B325" s="7" t="s">
        <v>36</v>
      </c>
      <c r="C325" s="8" t="s">
        <v>21</v>
      </c>
      <c r="D325" s="9" t="s">
        <v>37</v>
      </c>
      <c r="E325" s="5">
        <f t="shared" si="25"/>
        <v>500687</v>
      </c>
      <c r="F325" s="10">
        <v>500687</v>
      </c>
      <c r="G325" s="10">
        <v>374645</v>
      </c>
      <c r="H325" s="10">
        <v>23080</v>
      </c>
      <c r="I325" s="10">
        <v>0</v>
      </c>
      <c r="J325" s="5">
        <f t="shared" si="27"/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5">
        <f t="shared" si="29"/>
        <v>500687</v>
      </c>
      <c r="Q325" s="24"/>
    </row>
    <row r="326" spans="1:17" s="6" customFormat="1" ht="27.75" customHeight="1">
      <c r="A326" s="7" t="s">
        <v>463</v>
      </c>
      <c r="B326" s="7" t="s">
        <v>26</v>
      </c>
      <c r="C326" s="8" t="s">
        <v>25</v>
      </c>
      <c r="D326" s="9" t="s">
        <v>27</v>
      </c>
      <c r="E326" s="5">
        <f t="shared" si="25"/>
        <v>210000</v>
      </c>
      <c r="F326" s="10">
        <v>210000</v>
      </c>
      <c r="G326" s="10">
        <v>0</v>
      </c>
      <c r="H326" s="10">
        <v>0</v>
      </c>
      <c r="I326" s="10">
        <v>0</v>
      </c>
      <c r="J326" s="5">
        <f t="shared" si="27"/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5">
        <f t="shared" si="29"/>
        <v>210000</v>
      </c>
      <c r="Q326" s="24"/>
    </row>
    <row r="327" spans="1:17" s="6" customFormat="1" ht="12.75">
      <c r="A327" s="7" t="s">
        <v>464</v>
      </c>
      <c r="B327" s="7" t="s">
        <v>341</v>
      </c>
      <c r="C327" s="8" t="s">
        <v>334</v>
      </c>
      <c r="D327" s="9" t="s">
        <v>342</v>
      </c>
      <c r="E327" s="5">
        <f t="shared" si="25"/>
        <v>50000</v>
      </c>
      <c r="F327" s="10">
        <v>50000</v>
      </c>
      <c r="G327" s="10">
        <v>0</v>
      </c>
      <c r="H327" s="10">
        <v>0</v>
      </c>
      <c r="I327" s="10">
        <v>0</v>
      </c>
      <c r="J327" s="5">
        <f t="shared" si="27"/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5">
        <f t="shared" si="29"/>
        <v>50000</v>
      </c>
      <c r="Q327" s="24"/>
    </row>
    <row r="328" spans="1:17" s="47" customFormat="1" ht="33.75" customHeight="1">
      <c r="A328" s="41" t="s">
        <v>465</v>
      </c>
      <c r="B328" s="42"/>
      <c r="C328" s="43"/>
      <c r="D328" s="44" t="s">
        <v>466</v>
      </c>
      <c r="E328" s="45">
        <f t="shared" si="25"/>
        <v>7480062</v>
      </c>
      <c r="F328" s="45">
        <f>F329</f>
        <v>7480062</v>
      </c>
      <c r="G328" s="45">
        <f>G329</f>
        <v>5160067</v>
      </c>
      <c r="H328" s="45">
        <f>H329</f>
        <v>275450</v>
      </c>
      <c r="I328" s="45">
        <f>I329</f>
        <v>0</v>
      </c>
      <c r="J328" s="45">
        <f t="shared" si="27"/>
        <v>210000</v>
      </c>
      <c r="K328" s="45">
        <f>K329</f>
        <v>10000</v>
      </c>
      <c r="L328" s="45">
        <f>L329</f>
        <v>0</v>
      </c>
      <c r="M328" s="45">
        <f>M329</f>
        <v>0</v>
      </c>
      <c r="N328" s="45">
        <f>N329</f>
        <v>200000</v>
      </c>
      <c r="O328" s="45">
        <f>O329</f>
        <v>200000</v>
      </c>
      <c r="P328" s="45">
        <f t="shared" si="29"/>
        <v>7690062</v>
      </c>
      <c r="Q328" s="46"/>
    </row>
    <row r="329" spans="1:17" s="107" customFormat="1" ht="31.5" customHeight="1">
      <c r="A329" s="38" t="s">
        <v>467</v>
      </c>
      <c r="B329" s="39"/>
      <c r="C329" s="40"/>
      <c r="D329" s="2" t="s">
        <v>537</v>
      </c>
      <c r="E329" s="3">
        <f>F329+I329</f>
        <v>7480062</v>
      </c>
      <c r="F329" s="3">
        <f>F330+F331+F332+F333</f>
        <v>7480062</v>
      </c>
      <c r="G329" s="3">
        <f>G330+G331+G332+G333</f>
        <v>5160067</v>
      </c>
      <c r="H329" s="3">
        <f>H330+H331+H332+H333</f>
        <v>275450</v>
      </c>
      <c r="I329" s="3">
        <f>I330+I331+I332+I333</f>
        <v>0</v>
      </c>
      <c r="J329" s="3">
        <f t="shared" si="27"/>
        <v>210000</v>
      </c>
      <c r="K329" s="3">
        <f>K330+K331+K332+K333</f>
        <v>10000</v>
      </c>
      <c r="L329" s="3">
        <f>L330+L331+L332+L333</f>
        <v>0</v>
      </c>
      <c r="M329" s="3">
        <f>M330+M331+M332+M333</f>
        <v>0</v>
      </c>
      <c r="N329" s="3">
        <f>N330+N331+N332+N333</f>
        <v>200000</v>
      </c>
      <c r="O329" s="3">
        <f>O330+O331+O332+O333</f>
        <v>200000</v>
      </c>
      <c r="P329" s="3">
        <f>E329+J329</f>
        <v>7690062</v>
      </c>
      <c r="Q329" s="106"/>
    </row>
    <row r="330" spans="1:17" s="6" customFormat="1" ht="38.25">
      <c r="A330" s="7" t="s">
        <v>468</v>
      </c>
      <c r="B330" s="7" t="s">
        <v>36</v>
      </c>
      <c r="C330" s="8" t="s">
        <v>21</v>
      </c>
      <c r="D330" s="9" t="s">
        <v>37</v>
      </c>
      <c r="E330" s="5">
        <f>F330+I330</f>
        <v>7272062</v>
      </c>
      <c r="F330" s="10">
        <v>7272062</v>
      </c>
      <c r="G330" s="10">
        <v>5160067</v>
      </c>
      <c r="H330" s="10">
        <v>275450</v>
      </c>
      <c r="I330" s="10">
        <v>0</v>
      </c>
      <c r="J330" s="5">
        <f t="shared" si="27"/>
        <v>10000</v>
      </c>
      <c r="K330" s="10">
        <v>10000</v>
      </c>
      <c r="L330" s="10">
        <v>0</v>
      </c>
      <c r="M330" s="10">
        <v>0</v>
      </c>
      <c r="N330" s="10">
        <v>0</v>
      </c>
      <c r="O330" s="10">
        <v>0</v>
      </c>
      <c r="P330" s="5">
        <f t="shared" si="29"/>
        <v>7282062</v>
      </c>
      <c r="Q330" s="24"/>
    </row>
    <row r="331" spans="1:17" s="6" customFormat="1" ht="25.5">
      <c r="A331" s="7" t="s">
        <v>469</v>
      </c>
      <c r="B331" s="7" t="s">
        <v>26</v>
      </c>
      <c r="C331" s="8" t="s">
        <v>25</v>
      </c>
      <c r="D331" s="9" t="s">
        <v>27</v>
      </c>
      <c r="E331" s="5">
        <f t="shared" si="25"/>
        <v>198000</v>
      </c>
      <c r="F331" s="10">
        <v>198000</v>
      </c>
      <c r="G331" s="10">
        <v>0</v>
      </c>
      <c r="H331" s="10">
        <v>0</v>
      </c>
      <c r="I331" s="10">
        <v>0</v>
      </c>
      <c r="J331" s="5">
        <f t="shared" si="27"/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5">
        <f t="shared" si="29"/>
        <v>198000</v>
      </c>
      <c r="Q331" s="24"/>
    </row>
    <row r="332" spans="1:17" s="6" customFormat="1" ht="25.5">
      <c r="A332" s="7" t="s">
        <v>470</v>
      </c>
      <c r="B332" s="7" t="s">
        <v>472</v>
      </c>
      <c r="C332" s="8" t="s">
        <v>471</v>
      </c>
      <c r="D332" s="9" t="s">
        <v>473</v>
      </c>
      <c r="E332" s="5">
        <f t="shared" si="25"/>
        <v>10000</v>
      </c>
      <c r="F332" s="10">
        <v>10000</v>
      </c>
      <c r="G332" s="10">
        <v>0</v>
      </c>
      <c r="H332" s="10">
        <v>0</v>
      </c>
      <c r="I332" s="10">
        <v>0</v>
      </c>
      <c r="J332" s="5">
        <f t="shared" si="27"/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5">
        <f t="shared" si="29"/>
        <v>10000</v>
      </c>
      <c r="Q332" s="24"/>
    </row>
    <row r="333" spans="1:17" s="4" customFormat="1" ht="25.5">
      <c r="A333" s="7" t="s">
        <v>474</v>
      </c>
      <c r="B333" s="7" t="s">
        <v>163</v>
      </c>
      <c r="C333" s="8" t="s">
        <v>162</v>
      </c>
      <c r="D333" s="9" t="s">
        <v>164</v>
      </c>
      <c r="E333" s="5">
        <f t="shared" si="25"/>
        <v>0</v>
      </c>
      <c r="F333" s="10">
        <v>0</v>
      </c>
      <c r="G333" s="10">
        <v>0</v>
      </c>
      <c r="H333" s="10">
        <v>0</v>
      </c>
      <c r="I333" s="10">
        <v>0</v>
      </c>
      <c r="J333" s="5">
        <f t="shared" si="27"/>
        <v>200000</v>
      </c>
      <c r="K333" s="10">
        <v>0</v>
      </c>
      <c r="L333" s="10">
        <v>0</v>
      </c>
      <c r="M333" s="10">
        <v>0</v>
      </c>
      <c r="N333" s="10">
        <v>200000</v>
      </c>
      <c r="O333" s="10">
        <v>200000</v>
      </c>
      <c r="P333" s="5">
        <f t="shared" si="29"/>
        <v>200000</v>
      </c>
      <c r="Q333" s="29"/>
    </row>
    <row r="334" spans="1:17" s="47" customFormat="1" ht="26.25" customHeight="1">
      <c r="A334" s="41" t="s">
        <v>475</v>
      </c>
      <c r="B334" s="42"/>
      <c r="C334" s="43"/>
      <c r="D334" s="44" t="s">
        <v>476</v>
      </c>
      <c r="E334" s="45">
        <f>F334+I334+E341</f>
        <v>44386070</v>
      </c>
      <c r="F334" s="45">
        <f>F335</f>
        <v>26886070</v>
      </c>
      <c r="G334" s="45">
        <f>G335</f>
        <v>3855245</v>
      </c>
      <c r="H334" s="45">
        <f>H335</f>
        <v>170249</v>
      </c>
      <c r="I334" s="45">
        <f>I335</f>
        <v>0</v>
      </c>
      <c r="J334" s="45">
        <f t="shared" si="27"/>
        <v>0</v>
      </c>
      <c r="K334" s="45">
        <f>K335</f>
        <v>0</v>
      </c>
      <c r="L334" s="45">
        <f>L335</f>
        <v>0</v>
      </c>
      <c r="M334" s="45">
        <f>M335</f>
        <v>0</v>
      </c>
      <c r="N334" s="45">
        <f>N335</f>
        <v>0</v>
      </c>
      <c r="O334" s="45">
        <f>O335</f>
        <v>0</v>
      </c>
      <c r="P334" s="45">
        <f t="shared" si="29"/>
        <v>44386070</v>
      </c>
      <c r="Q334" s="46"/>
    </row>
    <row r="335" spans="1:17" s="51" customFormat="1" ht="23.25" customHeight="1">
      <c r="A335" s="38" t="s">
        <v>477</v>
      </c>
      <c r="B335" s="39"/>
      <c r="C335" s="40"/>
      <c r="D335" s="96" t="s">
        <v>538</v>
      </c>
      <c r="E335" s="3">
        <f>F335+I335+E341</f>
        <v>44386070</v>
      </c>
      <c r="F335" s="3">
        <f>F336+F337+F338+F340+F341</f>
        <v>26886070</v>
      </c>
      <c r="G335" s="3">
        <f>G336+G337+G338+G340+G341</f>
        <v>3855245</v>
      </c>
      <c r="H335" s="3">
        <f>H336+H337+H338+H340+H341</f>
        <v>170249</v>
      </c>
      <c r="I335" s="3">
        <f>I336+I337+I338+I340+I341</f>
        <v>0</v>
      </c>
      <c r="J335" s="3">
        <f t="shared" si="27"/>
        <v>0</v>
      </c>
      <c r="K335" s="3">
        <f>K336+K337+K338+K340+K341</f>
        <v>0</v>
      </c>
      <c r="L335" s="3">
        <f>L336+L337+L338+L340+L341</f>
        <v>0</v>
      </c>
      <c r="M335" s="3">
        <f>M336+M337+M338+M340+M341</f>
        <v>0</v>
      </c>
      <c r="N335" s="3">
        <f>N336+N337+N338+N340+N341</f>
        <v>0</v>
      </c>
      <c r="O335" s="3">
        <f>O336+O337+O338+O340+O341</f>
        <v>0</v>
      </c>
      <c r="P335" s="3">
        <f>E335+J335</f>
        <v>44386070</v>
      </c>
      <c r="Q335" s="50"/>
    </row>
    <row r="336" spans="1:17" s="4" customFormat="1" ht="38.25">
      <c r="A336" s="7" t="s">
        <v>478</v>
      </c>
      <c r="B336" s="7" t="s">
        <v>36</v>
      </c>
      <c r="C336" s="8" t="s">
        <v>21</v>
      </c>
      <c r="D336" s="9" t="s">
        <v>37</v>
      </c>
      <c r="E336" s="5">
        <f aca="true" t="shared" si="30" ref="E336:E361">F336+I336</f>
        <v>5363115</v>
      </c>
      <c r="F336" s="10">
        <v>5363115</v>
      </c>
      <c r="G336" s="10">
        <v>3855245</v>
      </c>
      <c r="H336" s="10">
        <v>170249</v>
      </c>
      <c r="I336" s="10">
        <v>0</v>
      </c>
      <c r="J336" s="5">
        <f aca="true" t="shared" si="31" ref="J336:J361">K336+N336</f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5">
        <f t="shared" si="29"/>
        <v>5363115</v>
      </c>
      <c r="Q336" s="29"/>
    </row>
    <row r="337" spans="1:17" s="4" customFormat="1" ht="25.5">
      <c r="A337" s="7" t="s">
        <v>479</v>
      </c>
      <c r="B337" s="7" t="s">
        <v>26</v>
      </c>
      <c r="C337" s="8" t="s">
        <v>25</v>
      </c>
      <c r="D337" s="9" t="s">
        <v>27</v>
      </c>
      <c r="E337" s="5">
        <f t="shared" si="30"/>
        <v>36000</v>
      </c>
      <c r="F337" s="10">
        <v>36000</v>
      </c>
      <c r="G337" s="10">
        <v>0</v>
      </c>
      <c r="H337" s="10">
        <v>0</v>
      </c>
      <c r="I337" s="10">
        <v>0</v>
      </c>
      <c r="J337" s="5">
        <f t="shared" si="31"/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5">
        <f t="shared" si="29"/>
        <v>36000</v>
      </c>
      <c r="Q337" s="29"/>
    </row>
    <row r="338" spans="1:17" s="4" customFormat="1" ht="12.75">
      <c r="A338" s="7" t="s">
        <v>480</v>
      </c>
      <c r="B338" s="7" t="s">
        <v>417</v>
      </c>
      <c r="C338" s="8" t="s">
        <v>162</v>
      </c>
      <c r="D338" s="9" t="s">
        <v>418</v>
      </c>
      <c r="E338" s="5">
        <f t="shared" si="30"/>
        <v>21167372</v>
      </c>
      <c r="F338" s="10">
        <f>F339</f>
        <v>21167372</v>
      </c>
      <c r="G338" s="10">
        <f>G339</f>
        <v>0</v>
      </c>
      <c r="H338" s="10">
        <f>H339</f>
        <v>0</v>
      </c>
      <c r="I338" s="10">
        <f>I339</f>
        <v>0</v>
      </c>
      <c r="J338" s="5">
        <f t="shared" si="31"/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5">
        <f t="shared" si="29"/>
        <v>21167372</v>
      </c>
      <c r="Q338" s="29"/>
    </row>
    <row r="339" spans="1:17" s="4" customFormat="1" ht="25.5">
      <c r="A339" s="7" t="s">
        <v>481</v>
      </c>
      <c r="B339" s="7" t="s">
        <v>420</v>
      </c>
      <c r="C339" s="8" t="s">
        <v>162</v>
      </c>
      <c r="D339" s="9" t="s">
        <v>421</v>
      </c>
      <c r="E339" s="5">
        <f t="shared" si="30"/>
        <v>21167372</v>
      </c>
      <c r="F339" s="10">
        <f>12600000+1020000+7455372+92000</f>
        <v>21167372</v>
      </c>
      <c r="G339" s="10">
        <v>0</v>
      </c>
      <c r="H339" s="10">
        <v>0</v>
      </c>
      <c r="I339" s="10">
        <v>0</v>
      </c>
      <c r="J339" s="5">
        <f t="shared" si="31"/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5">
        <f t="shared" si="29"/>
        <v>21167372</v>
      </c>
      <c r="Q339" s="29"/>
    </row>
    <row r="340" spans="1:17" s="4" customFormat="1" ht="12.75">
      <c r="A340" s="7" t="s">
        <v>482</v>
      </c>
      <c r="B340" s="7" t="s">
        <v>484</v>
      </c>
      <c r="C340" s="8" t="s">
        <v>483</v>
      </c>
      <c r="D340" s="9" t="s">
        <v>485</v>
      </c>
      <c r="E340" s="5">
        <f t="shared" si="30"/>
        <v>319583</v>
      </c>
      <c r="F340" s="10">
        <v>319583</v>
      </c>
      <c r="G340" s="10">
        <v>0</v>
      </c>
      <c r="H340" s="10">
        <v>0</v>
      </c>
      <c r="I340" s="10">
        <v>0</v>
      </c>
      <c r="J340" s="5">
        <f t="shared" si="31"/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5">
        <f t="shared" si="29"/>
        <v>319583</v>
      </c>
      <c r="Q340" s="29"/>
    </row>
    <row r="341" spans="1:17" s="4" customFormat="1" ht="19.5" customHeight="1">
      <c r="A341" s="7" t="s">
        <v>486</v>
      </c>
      <c r="B341" s="7" t="s">
        <v>487</v>
      </c>
      <c r="C341" s="8" t="s">
        <v>25</v>
      </c>
      <c r="D341" s="9" t="s">
        <v>488</v>
      </c>
      <c r="E341" s="5">
        <v>17500000</v>
      </c>
      <c r="F341" s="10">
        <v>0</v>
      </c>
      <c r="G341" s="10">
        <v>0</v>
      </c>
      <c r="H341" s="10">
        <v>0</v>
      </c>
      <c r="I341" s="10">
        <v>0</v>
      </c>
      <c r="J341" s="5">
        <f t="shared" si="31"/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5">
        <f t="shared" si="29"/>
        <v>17500000</v>
      </c>
      <c r="Q341" s="29"/>
    </row>
    <row r="342" spans="1:17" s="105" customFormat="1" ht="38.25">
      <c r="A342" s="67" t="s">
        <v>489</v>
      </c>
      <c r="B342" s="68"/>
      <c r="C342" s="69"/>
      <c r="D342" s="70" t="s">
        <v>490</v>
      </c>
      <c r="E342" s="71">
        <f t="shared" si="30"/>
        <v>9840807</v>
      </c>
      <c r="F342" s="71">
        <f>F343</f>
        <v>9840807</v>
      </c>
      <c r="G342" s="71">
        <f>G343</f>
        <v>4347505</v>
      </c>
      <c r="H342" s="71">
        <f>H343</f>
        <v>736081</v>
      </c>
      <c r="I342" s="71">
        <f>I343</f>
        <v>0</v>
      </c>
      <c r="J342" s="71">
        <f t="shared" si="31"/>
        <v>0</v>
      </c>
      <c r="K342" s="71">
        <f>K343</f>
        <v>0</v>
      </c>
      <c r="L342" s="71">
        <f>L343</f>
        <v>0</v>
      </c>
      <c r="M342" s="71">
        <f>M343</f>
        <v>0</v>
      </c>
      <c r="N342" s="71">
        <f>N343</f>
        <v>0</v>
      </c>
      <c r="O342" s="71">
        <f>O343</f>
        <v>0</v>
      </c>
      <c r="P342" s="71">
        <f t="shared" si="29"/>
        <v>9840807</v>
      </c>
      <c r="Q342" s="104"/>
    </row>
    <row r="343" spans="1:17" s="107" customFormat="1" ht="25.5">
      <c r="A343" s="38" t="s">
        <v>491</v>
      </c>
      <c r="B343" s="39"/>
      <c r="C343" s="40"/>
      <c r="D343" s="2" t="s">
        <v>539</v>
      </c>
      <c r="E343" s="3">
        <f t="shared" si="30"/>
        <v>9840807</v>
      </c>
      <c r="F343" s="3">
        <f>F344+F345+F346+F347</f>
        <v>9840807</v>
      </c>
      <c r="G343" s="3">
        <f>G344+G345+G346+G347</f>
        <v>4347505</v>
      </c>
      <c r="H343" s="3">
        <f>H344+H345+H346+H347</f>
        <v>736081</v>
      </c>
      <c r="I343" s="3">
        <f>I344+I345+I346+I347</f>
        <v>0</v>
      </c>
      <c r="J343" s="3">
        <f t="shared" si="31"/>
        <v>0</v>
      </c>
      <c r="K343" s="3">
        <f>K344+K345+K346+K347</f>
        <v>0</v>
      </c>
      <c r="L343" s="3">
        <f>L344+L345+L346+L347</f>
        <v>0</v>
      </c>
      <c r="M343" s="3">
        <f>M344+M345+M346+M347</f>
        <v>0</v>
      </c>
      <c r="N343" s="3">
        <f>N344+N345+N346+N347</f>
        <v>0</v>
      </c>
      <c r="O343" s="3">
        <f>O344+O345+O346+O347</f>
        <v>0</v>
      </c>
      <c r="P343" s="3">
        <f t="shared" si="29"/>
        <v>9840807</v>
      </c>
      <c r="Q343" s="106"/>
    </row>
    <row r="344" spans="1:17" s="6" customFormat="1" ht="48" customHeight="1">
      <c r="A344" s="7" t="s">
        <v>492</v>
      </c>
      <c r="B344" s="7" t="s">
        <v>36</v>
      </c>
      <c r="C344" s="8" t="s">
        <v>21</v>
      </c>
      <c r="D344" s="9" t="s">
        <v>37</v>
      </c>
      <c r="E344" s="5">
        <f t="shared" si="30"/>
        <v>6470227</v>
      </c>
      <c r="F344" s="10">
        <v>6470227</v>
      </c>
      <c r="G344" s="10">
        <v>4316805</v>
      </c>
      <c r="H344" s="10">
        <v>736081</v>
      </c>
      <c r="I344" s="10">
        <v>0</v>
      </c>
      <c r="J344" s="5">
        <f t="shared" si="31"/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5">
        <f t="shared" si="29"/>
        <v>6470227</v>
      </c>
      <c r="Q344" s="24"/>
    </row>
    <row r="345" spans="1:17" s="6" customFormat="1" ht="25.5">
      <c r="A345" s="7" t="s">
        <v>493</v>
      </c>
      <c r="B345" s="7" t="s">
        <v>26</v>
      </c>
      <c r="C345" s="8" t="s">
        <v>25</v>
      </c>
      <c r="D345" s="9" t="s">
        <v>27</v>
      </c>
      <c r="E345" s="5">
        <f t="shared" si="30"/>
        <v>1063080</v>
      </c>
      <c r="F345" s="10">
        <v>1063080</v>
      </c>
      <c r="G345" s="10">
        <v>0</v>
      </c>
      <c r="H345" s="10">
        <v>0</v>
      </c>
      <c r="I345" s="10">
        <v>0</v>
      </c>
      <c r="J345" s="5">
        <f t="shared" si="31"/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5">
        <f t="shared" si="29"/>
        <v>1063080</v>
      </c>
      <c r="Q345" s="24"/>
    </row>
    <row r="346" spans="1:17" s="6" customFormat="1" ht="12.75">
      <c r="A346" s="7" t="s">
        <v>494</v>
      </c>
      <c r="B346" s="7" t="s">
        <v>328</v>
      </c>
      <c r="C346" s="8" t="s">
        <v>327</v>
      </c>
      <c r="D346" s="9" t="s">
        <v>329</v>
      </c>
      <c r="E346" s="5">
        <f t="shared" si="30"/>
        <v>37500</v>
      </c>
      <c r="F346" s="10">
        <v>37500</v>
      </c>
      <c r="G346" s="10">
        <v>30700</v>
      </c>
      <c r="H346" s="10">
        <v>0</v>
      </c>
      <c r="I346" s="10">
        <v>0</v>
      </c>
      <c r="J346" s="5">
        <f t="shared" si="31"/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5">
        <f t="shared" si="29"/>
        <v>37500</v>
      </c>
      <c r="Q346" s="24"/>
    </row>
    <row r="347" spans="1:17" s="6" customFormat="1" ht="21" customHeight="1">
      <c r="A347" s="7" t="s">
        <v>495</v>
      </c>
      <c r="B347" s="7" t="s">
        <v>341</v>
      </c>
      <c r="C347" s="8" t="s">
        <v>334</v>
      </c>
      <c r="D347" s="9" t="s">
        <v>342</v>
      </c>
      <c r="E347" s="5">
        <f t="shared" si="30"/>
        <v>2270000</v>
      </c>
      <c r="F347" s="10">
        <v>2270000</v>
      </c>
      <c r="G347" s="10">
        <v>0</v>
      </c>
      <c r="H347" s="10">
        <v>0</v>
      </c>
      <c r="I347" s="10">
        <v>0</v>
      </c>
      <c r="J347" s="5">
        <f t="shared" si="31"/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5">
        <f t="shared" si="29"/>
        <v>2270000</v>
      </c>
      <c r="Q347" s="24"/>
    </row>
    <row r="348" spans="1:17" s="105" customFormat="1" ht="48" customHeight="1">
      <c r="A348" s="67" t="s">
        <v>496</v>
      </c>
      <c r="B348" s="68"/>
      <c r="C348" s="69"/>
      <c r="D348" s="70" t="s">
        <v>490</v>
      </c>
      <c r="E348" s="71">
        <f t="shared" si="30"/>
        <v>10124147</v>
      </c>
      <c r="F348" s="71">
        <f>F349</f>
        <v>10124147</v>
      </c>
      <c r="G348" s="71">
        <f>G349</f>
        <v>4461831</v>
      </c>
      <c r="H348" s="71">
        <f>H349</f>
        <v>1056885</v>
      </c>
      <c r="I348" s="71">
        <f>I349</f>
        <v>0</v>
      </c>
      <c r="J348" s="71">
        <f t="shared" si="31"/>
        <v>149310</v>
      </c>
      <c r="K348" s="71">
        <f>K349</f>
        <v>149310</v>
      </c>
      <c r="L348" s="71">
        <f>L349</f>
        <v>0</v>
      </c>
      <c r="M348" s="71">
        <f>M349</f>
        <v>67310</v>
      </c>
      <c r="N348" s="71">
        <f>N349</f>
        <v>0</v>
      </c>
      <c r="O348" s="71">
        <f>O349</f>
        <v>0</v>
      </c>
      <c r="P348" s="71">
        <f t="shared" si="29"/>
        <v>10273457</v>
      </c>
      <c r="Q348" s="104"/>
    </row>
    <row r="349" spans="1:17" s="107" customFormat="1" ht="34.5" customHeight="1">
      <c r="A349" s="38" t="s">
        <v>497</v>
      </c>
      <c r="B349" s="39"/>
      <c r="C349" s="40"/>
      <c r="D349" s="96" t="s">
        <v>540</v>
      </c>
      <c r="E349" s="3">
        <f t="shared" si="30"/>
        <v>10124147</v>
      </c>
      <c r="F349" s="3">
        <f>F350+F351+F352+F353+F355</f>
        <v>10124147</v>
      </c>
      <c r="G349" s="3">
        <f>G350+G351+G352+G353+G355</f>
        <v>4461831</v>
      </c>
      <c r="H349" s="3">
        <f>H350+H351+H352+H353+H355</f>
        <v>1056885</v>
      </c>
      <c r="I349" s="3">
        <f>I350+I351+I352+I353+I355</f>
        <v>0</v>
      </c>
      <c r="J349" s="3">
        <f t="shared" si="31"/>
        <v>149310</v>
      </c>
      <c r="K349" s="3">
        <f>K350+K351+K352+K353+K355</f>
        <v>149310</v>
      </c>
      <c r="L349" s="3">
        <f>L350+L351+L352+L353+L355</f>
        <v>0</v>
      </c>
      <c r="M349" s="3">
        <f>M350+M351+M352+M353+M355</f>
        <v>67310</v>
      </c>
      <c r="N349" s="3">
        <f>N350+N351+N352+N353+N355</f>
        <v>0</v>
      </c>
      <c r="O349" s="3">
        <f>O350+O351+O352+O353+O355</f>
        <v>0</v>
      </c>
      <c r="P349" s="3">
        <f>E349+J349</f>
        <v>10273457</v>
      </c>
      <c r="Q349" s="106"/>
    </row>
    <row r="350" spans="1:17" s="6" customFormat="1" ht="38.25">
      <c r="A350" s="7" t="s">
        <v>498</v>
      </c>
      <c r="B350" s="7" t="s">
        <v>36</v>
      </c>
      <c r="C350" s="8" t="s">
        <v>21</v>
      </c>
      <c r="D350" s="9" t="s">
        <v>37</v>
      </c>
      <c r="E350" s="5">
        <f t="shared" si="30"/>
        <v>7098763</v>
      </c>
      <c r="F350" s="10">
        <v>7098763</v>
      </c>
      <c r="G350" s="10">
        <v>4447031</v>
      </c>
      <c r="H350" s="10">
        <v>1056885</v>
      </c>
      <c r="I350" s="10">
        <v>0</v>
      </c>
      <c r="J350" s="5">
        <f t="shared" si="31"/>
        <v>149310</v>
      </c>
      <c r="K350" s="10">
        <v>149310</v>
      </c>
      <c r="L350" s="10">
        <v>0</v>
      </c>
      <c r="M350" s="10">
        <v>67310</v>
      </c>
      <c r="N350" s="10">
        <v>0</v>
      </c>
      <c r="O350" s="10">
        <v>0</v>
      </c>
      <c r="P350" s="5">
        <f aca="true" t="shared" si="32" ref="P350:P361">E350+J350</f>
        <v>7248073</v>
      </c>
      <c r="Q350" s="24"/>
    </row>
    <row r="351" spans="1:17" s="6" customFormat="1" ht="25.5">
      <c r="A351" s="7" t="s">
        <v>499</v>
      </c>
      <c r="B351" s="7" t="s">
        <v>26</v>
      </c>
      <c r="C351" s="8" t="s">
        <v>25</v>
      </c>
      <c r="D351" s="9" t="s">
        <v>27</v>
      </c>
      <c r="E351" s="5">
        <f t="shared" si="30"/>
        <v>879384</v>
      </c>
      <c r="F351" s="10">
        <v>879384</v>
      </c>
      <c r="G351" s="10">
        <v>0</v>
      </c>
      <c r="H351" s="10">
        <v>0</v>
      </c>
      <c r="I351" s="10">
        <v>0</v>
      </c>
      <c r="J351" s="5">
        <f t="shared" si="31"/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5">
        <f t="shared" si="32"/>
        <v>879384</v>
      </c>
      <c r="Q351" s="24"/>
    </row>
    <row r="352" spans="1:17" s="6" customFormat="1" ht="21" customHeight="1">
      <c r="A352" s="7" t="s">
        <v>500</v>
      </c>
      <c r="B352" s="7" t="s">
        <v>328</v>
      </c>
      <c r="C352" s="8" t="s">
        <v>327</v>
      </c>
      <c r="D352" s="9" t="s">
        <v>329</v>
      </c>
      <c r="E352" s="5">
        <f t="shared" si="30"/>
        <v>18000</v>
      </c>
      <c r="F352" s="10">
        <v>18000</v>
      </c>
      <c r="G352" s="10">
        <v>14800</v>
      </c>
      <c r="H352" s="10">
        <v>0</v>
      </c>
      <c r="I352" s="10">
        <v>0</v>
      </c>
      <c r="J352" s="5">
        <f>K352+N352</f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5">
        <f t="shared" si="32"/>
        <v>18000</v>
      </c>
      <c r="Q352" s="24"/>
    </row>
    <row r="353" spans="1:17" s="6" customFormat="1" ht="39" customHeight="1">
      <c r="A353" s="7">
        <v>4216010</v>
      </c>
      <c r="B353" s="7" t="s">
        <v>331</v>
      </c>
      <c r="C353" s="90" t="s">
        <v>334</v>
      </c>
      <c r="D353" s="9" t="s">
        <v>332</v>
      </c>
      <c r="E353" s="5">
        <f t="shared" si="30"/>
        <v>150000</v>
      </c>
      <c r="F353" s="10">
        <f>F354</f>
        <v>150000</v>
      </c>
      <c r="G353" s="10">
        <f aca="true" t="shared" si="33" ref="G353:O353">G354</f>
        <v>0</v>
      </c>
      <c r="H353" s="10">
        <f t="shared" si="33"/>
        <v>0</v>
      </c>
      <c r="I353" s="10">
        <f t="shared" si="33"/>
        <v>0</v>
      </c>
      <c r="J353" s="5">
        <f>K353+N353</f>
        <v>0</v>
      </c>
      <c r="K353" s="10">
        <f t="shared" si="33"/>
        <v>0</v>
      </c>
      <c r="L353" s="10">
        <f t="shared" si="33"/>
        <v>0</v>
      </c>
      <c r="M353" s="10">
        <f t="shared" si="33"/>
        <v>0</v>
      </c>
      <c r="N353" s="10">
        <f t="shared" si="33"/>
        <v>0</v>
      </c>
      <c r="O353" s="10">
        <f t="shared" si="33"/>
        <v>0</v>
      </c>
      <c r="P353" s="5">
        <f t="shared" si="32"/>
        <v>150000</v>
      </c>
      <c r="Q353" s="24"/>
    </row>
    <row r="354" spans="1:17" s="13" customFormat="1" ht="43.5" customHeight="1">
      <c r="A354" s="91" t="s">
        <v>548</v>
      </c>
      <c r="B354" s="91">
        <v>6017</v>
      </c>
      <c r="C354" s="92" t="s">
        <v>334</v>
      </c>
      <c r="D354" s="93" t="s">
        <v>549</v>
      </c>
      <c r="E354" s="5">
        <f t="shared" si="30"/>
        <v>150000</v>
      </c>
      <c r="F354" s="94">
        <v>150000</v>
      </c>
      <c r="G354" s="94">
        <v>0</v>
      </c>
      <c r="H354" s="94">
        <v>0</v>
      </c>
      <c r="I354" s="94">
        <v>0</v>
      </c>
      <c r="J354" s="5">
        <f>K354+N354</f>
        <v>0</v>
      </c>
      <c r="K354" s="94">
        <v>0</v>
      </c>
      <c r="L354" s="94">
        <v>0</v>
      </c>
      <c r="M354" s="94">
        <v>0</v>
      </c>
      <c r="N354" s="94">
        <v>0</v>
      </c>
      <c r="O354" s="94">
        <v>0</v>
      </c>
      <c r="P354" s="5">
        <f t="shared" si="32"/>
        <v>150000</v>
      </c>
      <c r="Q354" s="32"/>
    </row>
    <row r="355" spans="1:17" s="6" customFormat="1" ht="24" customHeight="1">
      <c r="A355" s="7" t="s">
        <v>501</v>
      </c>
      <c r="B355" s="7" t="s">
        <v>341</v>
      </c>
      <c r="C355" s="8" t="s">
        <v>334</v>
      </c>
      <c r="D355" s="9" t="s">
        <v>342</v>
      </c>
      <c r="E355" s="5">
        <f t="shared" si="30"/>
        <v>1978000</v>
      </c>
      <c r="F355" s="10">
        <v>1978000</v>
      </c>
      <c r="G355" s="10">
        <v>0</v>
      </c>
      <c r="H355" s="10">
        <v>0</v>
      </c>
      <c r="I355" s="10">
        <v>0</v>
      </c>
      <c r="J355" s="5">
        <f>K355+N355</f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5">
        <f t="shared" si="32"/>
        <v>1978000</v>
      </c>
      <c r="Q355" s="24"/>
    </row>
    <row r="356" spans="1:17" s="105" customFormat="1" ht="42" customHeight="1">
      <c r="A356" s="67" t="s">
        <v>502</v>
      </c>
      <c r="B356" s="68"/>
      <c r="C356" s="69"/>
      <c r="D356" s="70" t="s">
        <v>490</v>
      </c>
      <c r="E356" s="71">
        <f t="shared" si="30"/>
        <v>9257631</v>
      </c>
      <c r="F356" s="71">
        <f>F357</f>
        <v>9257631</v>
      </c>
      <c r="G356" s="71">
        <f>G357</f>
        <v>4463118</v>
      </c>
      <c r="H356" s="71">
        <f>H357</f>
        <v>562255</v>
      </c>
      <c r="I356" s="71">
        <f>I357</f>
        <v>0</v>
      </c>
      <c r="J356" s="71">
        <f t="shared" si="31"/>
        <v>0</v>
      </c>
      <c r="K356" s="71">
        <f>K357</f>
        <v>0</v>
      </c>
      <c r="L356" s="71">
        <f>L357</f>
        <v>0</v>
      </c>
      <c r="M356" s="71">
        <f>M357</f>
        <v>0</v>
      </c>
      <c r="N356" s="71">
        <f>N357</f>
        <v>0</v>
      </c>
      <c r="O356" s="71">
        <f>O357</f>
        <v>0</v>
      </c>
      <c r="P356" s="71">
        <f t="shared" si="32"/>
        <v>9257631</v>
      </c>
      <c r="Q356" s="104"/>
    </row>
    <row r="357" spans="1:17" s="107" customFormat="1" ht="27" customHeight="1">
      <c r="A357" s="38" t="s">
        <v>503</v>
      </c>
      <c r="B357" s="39"/>
      <c r="C357" s="40"/>
      <c r="D357" s="96" t="s">
        <v>541</v>
      </c>
      <c r="E357" s="3">
        <f t="shared" si="30"/>
        <v>9257631</v>
      </c>
      <c r="F357" s="3">
        <f>F358+F359+F360+F361</f>
        <v>9257631</v>
      </c>
      <c r="G357" s="3">
        <f>G358+G359+G360+G361</f>
        <v>4463118</v>
      </c>
      <c r="H357" s="3">
        <f>H358+H359+H360+H361</f>
        <v>562255</v>
      </c>
      <c r="I357" s="3">
        <f>I358+I359+I360+I361</f>
        <v>0</v>
      </c>
      <c r="J357" s="3">
        <f t="shared" si="31"/>
        <v>0</v>
      </c>
      <c r="K357" s="3">
        <f>K358+K359+K360+K361</f>
        <v>0</v>
      </c>
      <c r="L357" s="3">
        <f>L358+L359+L360+L361</f>
        <v>0</v>
      </c>
      <c r="M357" s="3">
        <f>M358+M359+M360+M361</f>
        <v>0</v>
      </c>
      <c r="N357" s="3">
        <f>N358+N359+N360+N361</f>
        <v>0</v>
      </c>
      <c r="O357" s="3">
        <f>O358+O359+O360+O361</f>
        <v>0</v>
      </c>
      <c r="P357" s="3">
        <f>E357+J357</f>
        <v>9257631</v>
      </c>
      <c r="Q357" s="106"/>
    </row>
    <row r="358" spans="1:17" s="6" customFormat="1" ht="38.25">
      <c r="A358" s="7" t="s">
        <v>504</v>
      </c>
      <c r="B358" s="7" t="s">
        <v>36</v>
      </c>
      <c r="C358" s="8" t="s">
        <v>21</v>
      </c>
      <c r="D358" s="9" t="s">
        <v>37</v>
      </c>
      <c r="E358" s="5">
        <f t="shared" si="30"/>
        <v>6436695</v>
      </c>
      <c r="F358" s="10">
        <v>6436695</v>
      </c>
      <c r="G358" s="10">
        <v>4406918</v>
      </c>
      <c r="H358" s="10">
        <v>562255</v>
      </c>
      <c r="I358" s="10">
        <v>0</v>
      </c>
      <c r="J358" s="5">
        <f t="shared" si="31"/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5">
        <f t="shared" si="32"/>
        <v>6436695</v>
      </c>
      <c r="Q358" s="24"/>
    </row>
    <row r="359" spans="1:17" s="6" customFormat="1" ht="25.5">
      <c r="A359" s="7" t="s">
        <v>505</v>
      </c>
      <c r="B359" s="7" t="s">
        <v>26</v>
      </c>
      <c r="C359" s="8" t="s">
        <v>25</v>
      </c>
      <c r="D359" s="9" t="s">
        <v>27</v>
      </c>
      <c r="E359" s="5">
        <f t="shared" si="30"/>
        <v>771936</v>
      </c>
      <c r="F359" s="10">
        <v>771936</v>
      </c>
      <c r="G359" s="10">
        <v>0</v>
      </c>
      <c r="H359" s="10">
        <v>0</v>
      </c>
      <c r="I359" s="10">
        <v>0</v>
      </c>
      <c r="J359" s="5">
        <f t="shared" si="31"/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5">
        <f t="shared" si="32"/>
        <v>771936</v>
      </c>
      <c r="Q359" s="24"/>
    </row>
    <row r="360" spans="1:17" s="6" customFormat="1" ht="12.75">
      <c r="A360" s="7" t="s">
        <v>506</v>
      </c>
      <c r="B360" s="7" t="s">
        <v>328</v>
      </c>
      <c r="C360" s="8" t="s">
        <v>327</v>
      </c>
      <c r="D360" s="9" t="s">
        <v>329</v>
      </c>
      <c r="E360" s="5">
        <f>F360+I360</f>
        <v>68600</v>
      </c>
      <c r="F360" s="10">
        <v>68600</v>
      </c>
      <c r="G360" s="10">
        <v>56200</v>
      </c>
      <c r="H360" s="10">
        <v>0</v>
      </c>
      <c r="I360" s="10">
        <v>0</v>
      </c>
      <c r="J360" s="5">
        <f t="shared" si="31"/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5">
        <f t="shared" si="32"/>
        <v>68600</v>
      </c>
      <c r="Q360" s="24"/>
    </row>
    <row r="361" spans="1:17" s="6" customFormat="1" ht="18" customHeight="1">
      <c r="A361" s="7" t="s">
        <v>507</v>
      </c>
      <c r="B361" s="7" t="s">
        <v>341</v>
      </c>
      <c r="C361" s="8" t="s">
        <v>334</v>
      </c>
      <c r="D361" s="9" t="s">
        <v>342</v>
      </c>
      <c r="E361" s="5">
        <f t="shared" si="30"/>
        <v>1980400</v>
      </c>
      <c r="F361" s="10">
        <v>1980400</v>
      </c>
      <c r="G361" s="10">
        <v>0</v>
      </c>
      <c r="H361" s="10">
        <v>0</v>
      </c>
      <c r="I361" s="10">
        <v>0</v>
      </c>
      <c r="J361" s="5">
        <f t="shared" si="31"/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5">
        <f t="shared" si="32"/>
        <v>1980400</v>
      </c>
      <c r="Q361" s="24"/>
    </row>
    <row r="362" spans="1:17" s="48" customFormat="1" ht="21.75" customHeight="1">
      <c r="A362" s="39"/>
      <c r="B362" s="38" t="s">
        <v>508</v>
      </c>
      <c r="C362" s="40"/>
      <c r="D362" s="2" t="s">
        <v>8</v>
      </c>
      <c r="E362" s="3">
        <f>F362+I362+E341</f>
        <v>2214272426</v>
      </c>
      <c r="F362" s="3">
        <f>F13+F18+F22+F65+F85+F251+F272+F277+F281+F291+F300+F306+F312+F323+F328+F334+F342+F348+F356+F228</f>
        <v>2151074926</v>
      </c>
      <c r="G362" s="3">
        <f>G13+G18+G22+G65+G85+G251+G272+G277+G281+G291+G300+G306+G312+G323+G328+G334+G342+G348+G356</f>
        <v>542858651</v>
      </c>
      <c r="H362" s="3">
        <f>H13+H18+H22+H65+H85+H251+H272+H277+H281+H291+H300+H306+H312+H323+H328+H334+H342+H348+H356</f>
        <v>100120162</v>
      </c>
      <c r="I362" s="3">
        <f>I13+I18+I22+I65+I85+I251+I272+I277+I281+I291+I300+I306+I312+I323+I328+I334+I342+I348+I356</f>
        <v>45697500</v>
      </c>
      <c r="J362" s="3">
        <f>K362+N362</f>
        <v>236063707</v>
      </c>
      <c r="K362" s="3">
        <f>K13+K18+K22+K65+K85+K251+K272+K277+K281+K291+K300+K306+K312+K323+K328+K334+K342+K348+K356</f>
        <v>47209598</v>
      </c>
      <c r="L362" s="3">
        <f>L13+L18+L22+L65+L85+L251+L272+L277+L281+L291+L300+L306+L312+L323+L328+L334+L342+L348+L356</f>
        <v>1049555</v>
      </c>
      <c r="M362" s="3">
        <f>M13+M18+M22+M65+M85+M251+M272+M277+M281+M291+M300+M306+M312+M323+M328+M334+M342+M348+M356</f>
        <v>262410</v>
      </c>
      <c r="N362" s="3">
        <f>N13+N18+N22+N65+N85+N251+N272+N277+N281+N291+N300+N306+N312+N323+N328+N334+N342+N348+N356</f>
        <v>188854109</v>
      </c>
      <c r="O362" s="3">
        <f>O13+O18+O22+O65+O85+O251+O272+O277+O281+O291+O300+O306+O312+O323+O328+O334+O342+O348+O356</f>
        <v>182269595</v>
      </c>
      <c r="P362" s="3">
        <f>E362+J362</f>
        <v>2450336133</v>
      </c>
      <c r="Q362" s="49"/>
    </row>
    <row r="363" spans="5:17" s="6" customFormat="1" ht="12.75"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5:17" s="6" customFormat="1" ht="12.75"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2:17" s="6" customFormat="1" ht="12.75">
      <c r="B365" s="23"/>
      <c r="E365" s="24"/>
      <c r="F365" s="24"/>
      <c r="G365" s="24"/>
      <c r="H365" s="24"/>
      <c r="J365" s="24"/>
      <c r="K365" s="24"/>
      <c r="L365" s="24"/>
      <c r="M365" s="24"/>
      <c r="N365" s="24"/>
      <c r="O365" s="24"/>
      <c r="P365" s="95"/>
      <c r="Q365" s="24"/>
    </row>
    <row r="366" spans="4:17" s="6" customFormat="1" ht="20.25">
      <c r="D366" s="135" t="s">
        <v>559</v>
      </c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24"/>
      <c r="P366" s="24"/>
      <c r="Q366" s="24"/>
    </row>
    <row r="367" spans="5:17" s="6" customFormat="1" ht="12.75"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s="6" customFormat="1" ht="12.75">
      <c r="A368" s="1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s="6" customFormat="1" ht="12.75">
      <c r="A369" s="1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6" customFormat="1" ht="12.75">
      <c r="A370" s="1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s="6" customFormat="1" ht="12.75">
      <c r="A371" s="1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5:17" s="6" customFormat="1" ht="12.75"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5:17" s="6" customFormat="1" ht="12.75"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5:17" s="6" customFormat="1" ht="12.75"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5:17" s="6" customFormat="1" ht="12.75"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5:17" s="6" customFormat="1" ht="12.75"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4:17" s="6" customFormat="1" ht="12.75">
      <c r="D377" s="22" t="s">
        <v>28</v>
      </c>
      <c r="E377" s="24">
        <f>E17</f>
        <v>3542600</v>
      </c>
      <c r="F377" s="24">
        <f aca="true" t="shared" si="34" ref="F377:P377">F17</f>
        <v>3542600</v>
      </c>
      <c r="G377" s="24">
        <f t="shared" si="34"/>
        <v>0</v>
      </c>
      <c r="H377" s="24">
        <f t="shared" si="34"/>
        <v>0</v>
      </c>
      <c r="I377" s="24">
        <f t="shared" si="34"/>
        <v>0</v>
      </c>
      <c r="J377" s="24">
        <f t="shared" si="34"/>
        <v>0</v>
      </c>
      <c r="K377" s="24">
        <f t="shared" si="34"/>
        <v>0</v>
      </c>
      <c r="L377" s="24">
        <f t="shared" si="34"/>
        <v>0</v>
      </c>
      <c r="M377" s="24">
        <f t="shared" si="34"/>
        <v>0</v>
      </c>
      <c r="N377" s="24">
        <f t="shared" si="34"/>
        <v>0</v>
      </c>
      <c r="O377" s="24">
        <f t="shared" si="34"/>
        <v>0</v>
      </c>
      <c r="P377" s="24">
        <f t="shared" si="34"/>
        <v>3542600</v>
      </c>
      <c r="Q377" s="24"/>
    </row>
    <row r="378" spans="4:17" s="6" customFormat="1" ht="12.75">
      <c r="D378" s="22" t="s">
        <v>542</v>
      </c>
      <c r="E378" s="24">
        <f>SUM(F378+I378)</f>
        <v>122568600</v>
      </c>
      <c r="F378" s="24">
        <f aca="true" t="shared" si="35" ref="F378:I379">SUM(F15+F20+F24+F67+F87+F103+F145+F187+F230+F237+F242+F247+F253+F274+F279+F283+F293+F302+F308+F314+F325+F330+F336+F344+F350+F358)</f>
        <v>122568600</v>
      </c>
      <c r="G378" s="24">
        <f t="shared" si="35"/>
        <v>88290000</v>
      </c>
      <c r="H378" s="24">
        <f t="shared" si="35"/>
        <v>6625932</v>
      </c>
      <c r="I378" s="24">
        <f t="shared" si="35"/>
        <v>0</v>
      </c>
      <c r="J378" s="24">
        <f>SUM(K378+N378)</f>
        <v>361310</v>
      </c>
      <c r="K378" s="24">
        <f aca="true" t="shared" si="36" ref="K378:O379">SUM(K15+K20+K24+K67+K87+K103+K145+K187+K230+K237+K242+K247+K253+K274+K279+K283+K293+K302+K308+K314+K325+K330+K336+K344+K350+K358)</f>
        <v>261310</v>
      </c>
      <c r="L378" s="24">
        <f t="shared" si="36"/>
        <v>0</v>
      </c>
      <c r="M378" s="24">
        <f t="shared" si="36"/>
        <v>117310</v>
      </c>
      <c r="N378" s="24">
        <f t="shared" si="36"/>
        <v>100000</v>
      </c>
      <c r="O378" s="24">
        <f t="shared" si="36"/>
        <v>100000</v>
      </c>
      <c r="P378" s="24">
        <f>SUM(E378+J378)</f>
        <v>122929910</v>
      </c>
      <c r="Q378" s="24"/>
    </row>
    <row r="379" spans="4:17" s="6" customFormat="1" ht="12.75">
      <c r="D379" s="22" t="s">
        <v>26</v>
      </c>
      <c r="E379" s="24">
        <f>SUM(F379+I379)</f>
        <v>6300400</v>
      </c>
      <c r="F379" s="24">
        <f t="shared" si="35"/>
        <v>6300400</v>
      </c>
      <c r="G379" s="24">
        <f t="shared" si="35"/>
        <v>0</v>
      </c>
      <c r="H379" s="24">
        <f t="shared" si="35"/>
        <v>0</v>
      </c>
      <c r="I379" s="24">
        <f t="shared" si="35"/>
        <v>0</v>
      </c>
      <c r="J379" s="24">
        <f>SUM(K379+N379)</f>
        <v>0</v>
      </c>
      <c r="K379" s="24">
        <f t="shared" si="36"/>
        <v>0</v>
      </c>
      <c r="L379" s="24">
        <f t="shared" si="36"/>
        <v>0</v>
      </c>
      <c r="M379" s="24">
        <f t="shared" si="36"/>
        <v>0</v>
      </c>
      <c r="N379" s="24">
        <f t="shared" si="36"/>
        <v>0</v>
      </c>
      <c r="O379" s="24">
        <f t="shared" si="36"/>
        <v>0</v>
      </c>
      <c r="P379" s="24">
        <f>SUM(E379+J379)</f>
        <v>6300400</v>
      </c>
      <c r="Q379" s="24"/>
    </row>
    <row r="380" spans="4:17" s="6" customFormat="1" ht="12.75">
      <c r="D380" s="23" t="s">
        <v>543</v>
      </c>
      <c r="E380" s="24">
        <f>F380+I380</f>
        <v>661018651</v>
      </c>
      <c r="F380" s="24">
        <f aca="true" t="shared" si="37" ref="F380:P380">F26+F27+F29+F31+F32+F33+F34+F105+F147+F189</f>
        <v>661018651</v>
      </c>
      <c r="G380" s="24">
        <f t="shared" si="37"/>
        <v>423892860</v>
      </c>
      <c r="H380" s="24">
        <f t="shared" si="37"/>
        <v>77473800</v>
      </c>
      <c r="I380" s="24">
        <f t="shared" si="37"/>
        <v>0</v>
      </c>
      <c r="J380" s="24">
        <f t="shared" si="37"/>
        <v>39386541</v>
      </c>
      <c r="K380" s="24">
        <f t="shared" si="37"/>
        <v>31878841</v>
      </c>
      <c r="L380" s="24">
        <f t="shared" si="37"/>
        <v>915745</v>
      </c>
      <c r="M380" s="24">
        <f t="shared" si="37"/>
        <v>131000</v>
      </c>
      <c r="N380" s="24">
        <f t="shared" si="37"/>
        <v>7507700</v>
      </c>
      <c r="O380" s="24">
        <f t="shared" si="37"/>
        <v>7250000</v>
      </c>
      <c r="P380" s="24">
        <f t="shared" si="37"/>
        <v>700405192</v>
      </c>
      <c r="Q380" s="24"/>
    </row>
    <row r="381" spans="4:17" s="6" customFormat="1" ht="12.75">
      <c r="D381" s="6" t="s">
        <v>544</v>
      </c>
      <c r="E381" s="24">
        <f>F381+I381</f>
        <v>36031870</v>
      </c>
      <c r="F381" s="24">
        <f>F40+F41+F42+F43</f>
        <v>36031870</v>
      </c>
      <c r="G381" s="24">
        <f aca="true" t="shared" si="38" ref="G381:P381">G40+G41+G42+G43</f>
        <v>5247940</v>
      </c>
      <c r="H381" s="24">
        <f t="shared" si="38"/>
        <v>987500</v>
      </c>
      <c r="I381" s="24">
        <f t="shared" si="38"/>
        <v>0</v>
      </c>
      <c r="J381" s="24">
        <f t="shared" si="38"/>
        <v>740800</v>
      </c>
      <c r="K381" s="24">
        <f t="shared" si="38"/>
        <v>75800</v>
      </c>
      <c r="L381" s="24">
        <f t="shared" si="38"/>
        <v>1000</v>
      </c>
      <c r="M381" s="24">
        <f t="shared" si="38"/>
        <v>2100</v>
      </c>
      <c r="N381" s="24">
        <f t="shared" si="38"/>
        <v>665000</v>
      </c>
      <c r="O381" s="24">
        <f t="shared" si="38"/>
        <v>650000</v>
      </c>
      <c r="P381" s="24">
        <f t="shared" si="38"/>
        <v>36772670</v>
      </c>
      <c r="Q381" s="24"/>
    </row>
    <row r="382" spans="4:17" s="6" customFormat="1" ht="12.75">
      <c r="D382" s="6" t="s">
        <v>547</v>
      </c>
      <c r="E382" s="24">
        <f>E57+E55+E53+E50+E47+E44</f>
        <v>28016300</v>
      </c>
      <c r="F382" s="24">
        <f aca="true" t="shared" si="39" ref="F382:P382">F57+F55+F53+F50+F47+F44</f>
        <v>28016300</v>
      </c>
      <c r="G382" s="24">
        <f t="shared" si="39"/>
        <v>12586300</v>
      </c>
      <c r="H382" s="24">
        <f t="shared" si="39"/>
        <v>1731400</v>
      </c>
      <c r="I382" s="24">
        <f t="shared" si="39"/>
        <v>0</v>
      </c>
      <c r="J382" s="24">
        <f t="shared" si="39"/>
        <v>1502600</v>
      </c>
      <c r="K382" s="24">
        <f t="shared" si="39"/>
        <v>72600</v>
      </c>
      <c r="L382" s="24">
        <f t="shared" si="39"/>
        <v>0</v>
      </c>
      <c r="M382" s="24">
        <f t="shared" si="39"/>
        <v>12000</v>
      </c>
      <c r="N382" s="24">
        <f t="shared" si="39"/>
        <v>1430000</v>
      </c>
      <c r="O382" s="24">
        <f t="shared" si="39"/>
        <v>1430000</v>
      </c>
      <c r="P382" s="24">
        <f t="shared" si="39"/>
        <v>29518900</v>
      </c>
      <c r="Q382" s="24"/>
    </row>
    <row r="383" spans="4:17" s="6" customFormat="1" ht="12.75">
      <c r="D383" s="6" t="s">
        <v>546</v>
      </c>
      <c r="E383" s="24">
        <f>F383+I383</f>
        <v>362662700</v>
      </c>
      <c r="F383" s="24">
        <f aca="true" t="shared" si="40" ref="F383:P383">F69+F71+F73+F75+F77+F80</f>
        <v>362662700</v>
      </c>
      <c r="G383" s="24">
        <f t="shared" si="40"/>
        <v>0</v>
      </c>
      <c r="H383" s="24">
        <f t="shared" si="40"/>
        <v>0</v>
      </c>
      <c r="I383" s="24">
        <f t="shared" si="40"/>
        <v>0</v>
      </c>
      <c r="J383" s="24">
        <f t="shared" si="40"/>
        <v>20498731</v>
      </c>
      <c r="K383" s="24">
        <f t="shared" si="40"/>
        <v>13188317</v>
      </c>
      <c r="L383" s="24">
        <f t="shared" si="40"/>
        <v>0</v>
      </c>
      <c r="M383" s="24">
        <f t="shared" si="40"/>
        <v>0</v>
      </c>
      <c r="N383" s="24">
        <f t="shared" si="40"/>
        <v>7310414</v>
      </c>
      <c r="O383" s="24">
        <f t="shared" si="40"/>
        <v>4781000</v>
      </c>
      <c r="P383" s="24">
        <f t="shared" si="40"/>
        <v>383161431</v>
      </c>
      <c r="Q383" s="24"/>
    </row>
    <row r="384" spans="4:17" s="14" customFormat="1" ht="12.75">
      <c r="D384" s="14" t="s">
        <v>556</v>
      </c>
      <c r="E384" s="15">
        <f>F384+I384</f>
        <v>734450771</v>
      </c>
      <c r="F384" s="15">
        <f>F35+F37+F38+F39+F89+F94+F97+F98+F99+F101+F105+F107+F112+F117+F134+F136+F138+F140+F141+F143+F147+F149+F154+F159+F176+F178+F180+F182+F183+F185+F189+F191+F196+F201+F218+F220+F222+F224+F225+F227+F232+F235+F239+F244+F249</f>
        <v>734450771</v>
      </c>
      <c r="G384" s="15">
        <f>G35+G37+G38+G39+G89+G94+G97+G98+G99+G101+G105+G107+G112+G117+G134+G136+G138+G140+G141+G143+G147+G149+G154+G159+G176+G178+G180+G182+G183+G185+G189+G191+G196+G201+G218+G220+G222+G224+G225+G227+G232+G235+G239+G244+G249</f>
        <v>18986200</v>
      </c>
      <c r="H384" s="15">
        <f>H35+H37+H38+H39+H89+H94+H97+H98+H99+H101+H105+H107+H112+H117+H134+H136+H138+H140+H141+H143+H147+H149+H154+H159+H176+H178+H180+H182+H183+H185+H189+H191+H196+H201+H218+H220+H222+H224+H225+H227+H232+H235+H239+H244+H249</f>
        <v>1713000</v>
      </c>
      <c r="I384" s="15">
        <f aca="true" t="shared" si="41" ref="I384:O384">I35+I37+I38+I39+I89+I94+I96+I97+I98+I99+I101+I105+I107+I112+I117+I134+I136+I138+I140+I141+I143+I147+I149+I154+I159+I176+I178+I180+I182+I183+I185+I189+I191+I196+I201+I218+I220+I222+I224+I225+I227+I232+I235+I239+I244+I249</f>
        <v>0</v>
      </c>
      <c r="J384" s="15">
        <f>K384+N384</f>
        <v>870130</v>
      </c>
      <c r="K384" s="15">
        <f t="shared" si="41"/>
        <v>700130</v>
      </c>
      <c r="L384" s="15">
        <f t="shared" si="41"/>
        <v>132810</v>
      </c>
      <c r="M384" s="15">
        <f t="shared" si="41"/>
        <v>0</v>
      </c>
      <c r="N384" s="15">
        <f t="shared" si="41"/>
        <v>170000</v>
      </c>
      <c r="O384" s="15">
        <f t="shared" si="41"/>
        <v>170000</v>
      </c>
      <c r="P384" s="15">
        <f>J384+E384</f>
        <v>735320901</v>
      </c>
      <c r="Q384" s="15"/>
    </row>
    <row r="385" spans="5:17" s="6" customFormat="1" ht="12.75"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5:17" s="6" customFormat="1" ht="12.75"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5:17" s="6" customFormat="1" ht="12.75"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5:17" s="6" customFormat="1" ht="12.75"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5:17" s="6" customFormat="1" ht="12.75"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5:17" s="6" customFormat="1" ht="12.75"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5:17" s="6" customFormat="1" ht="12.75"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5:17" s="6" customFormat="1" ht="12.75"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5:16" ht="12.75"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7">
        <f>O64+O271+O290+O304+O333</f>
        <v>71300000</v>
      </c>
      <c r="P393" s="27">
        <f>P64+P271+P290+P304+P333</f>
        <v>71300000</v>
      </c>
    </row>
  </sheetData>
  <sheetProtection/>
  <mergeCells count="22">
    <mergeCell ref="G10:G11"/>
    <mergeCell ref="H10:H11"/>
    <mergeCell ref="E8:I8"/>
    <mergeCell ref="E9:E11"/>
    <mergeCell ref="F9:F11"/>
    <mergeCell ref="G9:H9"/>
    <mergeCell ref="M10:M11"/>
    <mergeCell ref="N9:N11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O10:O11"/>
    <mergeCell ref="P8:P11"/>
    <mergeCell ref="I9:I11"/>
    <mergeCell ref="J8:O8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2017-12-10T14:50:54Z</cp:lastPrinted>
  <dcterms:created xsi:type="dcterms:W3CDTF">2017-12-09T16:51:10Z</dcterms:created>
  <dcterms:modified xsi:type="dcterms:W3CDTF">2017-12-11T07:03:05Z</dcterms:modified>
  <cp:category/>
  <cp:version/>
  <cp:contentType/>
  <cp:contentStatus/>
</cp:coreProperties>
</file>