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45" windowHeight="8145" activeTab="0"/>
  </bookViews>
  <sheets>
    <sheet name="Лист1" sheetId="1" r:id="rId1"/>
  </sheets>
  <definedNames>
    <definedName name="_xlnm.Print_Titles" localSheetId="0">'Лист1'!$9:$14</definedName>
    <definedName name="_xlnm.Print_Area" localSheetId="0">'Лист1'!$A$1:$T$294</definedName>
  </definedNames>
  <calcPr fullCalcOnLoad="1"/>
</workbook>
</file>

<file path=xl/sharedStrings.xml><?xml version="1.0" encoding="utf-8"?>
<sst xmlns="http://schemas.openxmlformats.org/spreadsheetml/2006/main" count="348" uniqueCount="337">
  <si>
    <t>Власні надходження бюджетних установ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</si>
  <si>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</si>
  <si>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</si>
  <si>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</si>
  <si>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</si>
  <si>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</si>
  <si>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</si>
  <si>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</si>
  <si>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</si>
  <si>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</si>
  <si>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</si>
  <si>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</si>
  <si>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</si>
  <si>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</si>
  <si>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</si>
  <si>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</si>
  <si>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</si>
  <si>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</si>
  <si>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</si>
  <si>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</si>
  <si>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</si>
  <si>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</si>
  <si>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</si>
  <si>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</si>
  <si>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</si>
  <si>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</si>
  <si>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</si>
  <si>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</si>
  <si>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</si>
  <si>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</si>
  <si>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</si>
  <si>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</si>
  <si>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</si>
  <si>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</si>
  <si>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</si>
  <si>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</si>
  <si>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</si>
  <si>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</si>
  <si>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</si>
  <si>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</si>
  <si>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</si>
  <si>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</si>
  <si>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</si>
  <si>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</si>
  <si>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</si>
  <si>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</si>
  <si>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</si>
  <si>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</si>
  <si>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</si>
  <si>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</si>
  <si>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</si>
  <si>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</si>
  <si>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</si>
  <si>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</si>
  <si>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</si>
  <si>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</si>
  <si>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</si>
  <si>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</si>
  <si>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</si>
  <si>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</si>
  <si>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</si>
  <si>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</si>
  <si>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</si>
  <si>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</si>
  <si>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</si>
  <si>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</si>
  <si>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</si>
  <si>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</si>
  <si>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</si>
  <si>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</si>
  <si>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</si>
  <si>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</si>
  <si>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</si>
  <si>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</si>
  <si>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</si>
  <si>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</si>
  <si>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</si>
  <si>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</si>
  <si>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</si>
  <si>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</si>
  <si>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</si>
  <si>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</si>
  <si>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</si>
  <si>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</si>
  <si>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</si>
  <si>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</si>
  <si>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</si>
  <si>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</si>
  <si>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</si>
  <si>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</si>
  <si>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</si>
  <si>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</si>
  <si>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</si>
  <si>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</si>
  <si>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</si>
  <si>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</si>
  <si>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</si>
  <si>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</si>
  <si>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</si>
  <si>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</si>
  <si>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</si>
  <si>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</si>
  <si>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</si>
  <si>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</si>
  <si>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</si>
  <si>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</si>
  <si>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</si>
  <si>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</si>
  <si>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</si>
  <si>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</si>
  <si>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</si>
  <si>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</si>
  <si>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</si>
  <si>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</si>
  <si>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</si>
  <si>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</si>
  <si>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</si>
  <si>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</si>
  <si>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</si>
  <si>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</si>
  <si>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</si>
  <si>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</si>
  <si>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</si>
  <si>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</si>
  <si>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</si>
  <si>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</si>
  <si>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</si>
  <si>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</si>
  <si>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</si>
  <si>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</si>
  <si>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</si>
  <si>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</si>
  <si>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</si>
  <si>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</si>
  <si>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</si>
  <si>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</si>
  <si>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</si>
  <si>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</si>
  <si>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</si>
  <si>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</si>
  <si>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</si>
  <si>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</si>
  <si>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</si>
  <si>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</si>
  <si>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</si>
  <si>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</si>
  <si>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</si>
  <si>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</si>
  <si>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</si>
  <si>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</si>
  <si>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</si>
  <si>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</si>
  <si>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</si>
  <si>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</si>
  <si>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</si>
  <si>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</si>
  <si>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</si>
  <si>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</si>
  <si>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</si>
  <si>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</si>
  <si>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</si>
  <si>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</si>
  <si>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</si>
  <si>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</si>
  <si>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</si>
  <si>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</si>
  <si>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</si>
  <si>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</si>
  <si>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</si>
  <si>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</si>
  <si>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</si>
  <si>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</si>
  <si>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</si>
  <si>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</si>
  <si>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</si>
  <si>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</si>
  <si>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</si>
  <si>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</si>
  <si>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</si>
  <si>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</si>
  <si>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</si>
  <si>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</si>
  <si>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</si>
  <si>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</si>
  <si>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</si>
  <si>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</si>
  <si>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</si>
  <si>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</si>
  <si>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7693</t>
  </si>
  <si>
    <t>8000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</si>
  <si>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</si>
  <si>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</si>
  <si>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</si>
  <si>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</si>
  <si>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</si>
  <si>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</si>
  <si>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</si>
  <si>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</si>
  <si>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</si>
  <si>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</si>
  <si>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</si>
  <si>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</si>
  <si>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</si>
  <si>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</si>
  <si>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</si>
  <si>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</si>
  <si>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</si>
  <si>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</si>
  <si>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</si>
  <si>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</si>
  <si>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</si>
  <si>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</si>
  <si>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</si>
  <si>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</si>
  <si>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</si>
  <si>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</si>
  <si>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</si>
  <si>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</si>
  <si>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</si>
  <si>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</si>
  <si>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</si>
  <si>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</si>
  <si>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</si>
  <si>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</si>
  <si>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</si>
  <si>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</si>
  <si>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</si>
  <si>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</si>
  <si>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</si>
  <si>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</si>
  <si>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</si>
  <si>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</si>
  <si>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</si>
  <si>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</si>
  <si>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</si>
  <si>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</si>
  <si>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</si>
  <si>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</si>
  <si>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</si>
  <si>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</si>
  <si>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</si>
  <si>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</si>
  <si>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</si>
  <si>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</si>
  <si>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</si>
  <si>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</si>
  <si>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</si>
  <si>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</si>
  <si>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ВИДАТКИ</t>
  </si>
  <si>
    <t>ФІНАНСУВАННЯ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</si>
  <si>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</si>
  <si>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</si>
  <si>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</si>
  <si>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</si>
  <si>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</si>
  <si>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</si>
  <si>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</si>
  <si>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</si>
  <si>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</si>
  <si>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</si>
  <si>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</si>
  <si>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</si>
  <si>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</si>
  <si>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</si>
  <si>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</si>
  <si>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</si>
  <si>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</si>
  <si>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</si>
  <si>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</si>
  <si>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</si>
  <si>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</si>
  <si>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</si>
  <si>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</si>
  <si>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</si>
  <si>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</si>
  <si>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</si>
  <si>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</si>
  <si>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</si>
  <si>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</si>
  <si>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</si>
  <si>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</si>
  <si>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</si>
  <si>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</si>
  <si>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</si>
  <si>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</si>
  <si>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</si>
  <si>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</si>
  <si>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</si>
  <si>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</si>
  <si>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</si>
  <si>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</si>
  <si>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Адміністративні штрафи та інші санкції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</si>
  <si>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</si>
  <si>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</si>
  <si>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</si>
  <si>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Концесійні платежі щодо об'єктів комунальної власності (крім тих, які мають цільові спрямування  згідно із законом)</t>
  </si>
  <si>
    <t>Субвенція з державного бюджету місцевим бюджетам на реалізацію проектів в рамках Надзвичайної  кредитної програми для відновлення України</t>
  </si>
  <si>
    <t>Субвенція з 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</si>
  <si>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</si>
  <si>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Підтримка та утримання малих групових будинків</t>
  </si>
  <si>
    <t>Загальний фонд</t>
  </si>
  <si>
    <t>Місцеві податки та збори, що сплачуються (перераховуються) згідно з Податковиим кодексом України</t>
  </si>
  <si>
    <t>Звіт</t>
  </si>
  <si>
    <t>План на 2022 рік з урахуванням змін</t>
  </si>
  <si>
    <t>План на 2022 рік                                     з урахуванням змін</t>
  </si>
  <si>
    <t>% виконання плану                    на 2022 рік з урахуванням змін</t>
  </si>
  <si>
    <t>% виконання плану                               на 2022рік з урахуванням змін</t>
  </si>
  <si>
    <t>% виконання плану                              на 2022 рік  з урахуванням змін</t>
  </si>
  <si>
    <t>План на І квартал 2022 року з урахуванням змін</t>
  </si>
  <si>
    <t>Виконано за                                                                             І квартал 2022 року</t>
  </si>
  <si>
    <t>% виконання плану                              на  І квартал  2022 року з урахуванням змін</t>
  </si>
  <si>
    <t>Виконано за                                                            І квартал                  2022 року</t>
  </si>
  <si>
    <t xml:space="preserve">                Додаток  </t>
  </si>
  <si>
    <t xml:space="preserve">Середньострокові зобов'язання (внутрішні) - погашення місцевого боргу по кредитах від акціонерного товариства «Державний ощадний банк України»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</si>
  <si>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КМУ у попередньому бюджетному періоді)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</si>
  <si>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</si>
  <si>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</si>
  <si>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</si>
  <si>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</si>
  <si>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</si>
  <si>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</si>
  <si>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</si>
  <si>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</si>
  <si>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t>Заходи із запобігання та ліквідації надзвичайних ситуацій та наслідків стихійного лиха</t>
  </si>
  <si>
    <r>
      <t>І</t>
    </r>
    <r>
      <rPr>
        <b/>
        <sz val="18"/>
        <rFont val="Times New Roman"/>
        <family val="1"/>
      </rPr>
      <t>нша діяльність</t>
    </r>
  </si>
  <si>
    <t>Інші заходи громадського порядку та безпеки</t>
  </si>
  <si>
    <t>РАЗОМ ДОХОДІВ (без урахування міжбюджетних трансфертів)</t>
  </si>
  <si>
    <t>УСЬОГО ДОХОДІВ</t>
  </si>
  <si>
    <t>УСЬОГО ВИДАТКІВ</t>
  </si>
  <si>
    <t>УСЬОГО ВИТРАТ:</t>
  </si>
  <si>
    <t>Показники місцевого бюджету згідно з бюджетною класифікацією</t>
  </si>
  <si>
    <t xml:space="preserve">               </t>
  </si>
  <si>
    <t xml:space="preserve">                до рішення  міської ради</t>
  </si>
  <si>
    <t>Наталія КТІТАРОВА</t>
  </si>
  <si>
    <t xml:space="preserve">Секретар міської ради                                                                                         </t>
  </si>
  <si>
    <t xml:space="preserve"> про виконання бюджету Кам'янської міської територіальної громади по доходах і витратах за І квартал 2022 року</t>
  </si>
  <si>
    <r>
      <t xml:space="preserve">               від </t>
    </r>
    <r>
      <rPr>
        <u val="single"/>
        <sz val="28.5"/>
        <rFont val="Times New Roman"/>
        <family val="1"/>
      </rPr>
      <t>20.05.2022</t>
    </r>
    <r>
      <rPr>
        <sz val="28.5"/>
        <rFont val="Times New Roman"/>
        <family val="1"/>
      </rPr>
      <t xml:space="preserve">  №</t>
    </r>
    <r>
      <rPr>
        <u val="single"/>
        <sz val="28.5"/>
        <rFont val="Times New Roman"/>
        <family val="1"/>
      </rPr>
      <t>573-19/VIII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</si>
</sst>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00"/>
    <numFmt numFmtId="206" formatCode="0.0000"/>
    <numFmt numFmtId="207" formatCode="0.000"/>
    <numFmt numFmtId="208" formatCode="0.0000000"/>
    <numFmt numFmtId="209" formatCode="0.00000000"/>
    <numFmt numFmtId="210" formatCode="0.00000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#,##0.0&quot;р.&quot;"/>
  </numFmts>
  <fonts count="6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sz val="36"/>
      <name val="Arial Cyr"/>
      <family val="2"/>
    </font>
    <font>
      <sz val="45"/>
      <name val="Arial Cyr"/>
      <family val="2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8.5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u val="single"/>
      <sz val="28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04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204" fontId="12" fillId="0" borderId="0" xfId="0" applyNumberFormat="1" applyFont="1" applyFill="1" applyAlignment="1">
      <alignment horizontal="left"/>
    </xf>
    <xf numFmtId="20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204" fontId="12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textRotation="9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216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/>
    </xf>
    <xf numFmtId="0" fontId="17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 applyProtection="1">
      <alignment vertical="center" wrapText="1"/>
      <protection locked="0"/>
    </xf>
    <xf numFmtId="0" fontId="20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17" fillId="33" borderId="10" xfId="0" applyFont="1" applyFill="1" applyBorder="1" applyAlignment="1" applyProtection="1">
      <alignment horizontal="justify" vertical="center" wrapText="1"/>
      <protection locked="0"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04" fontId="0" fillId="33" borderId="0" xfId="0" applyNumberFormat="1" applyFont="1" applyFill="1" applyAlignment="1">
      <alignment/>
    </xf>
    <xf numFmtId="0" fontId="28" fillId="0" borderId="0" xfId="0" applyFont="1" applyBorder="1" applyAlignment="1">
      <alignment vertical="center" wrapText="1"/>
    </xf>
    <xf numFmtId="204" fontId="28" fillId="0" borderId="0" xfId="0" applyNumberFormat="1" applyFont="1" applyBorder="1" applyAlignment="1">
      <alignment horizontal="center" vertical="center" wrapText="1"/>
    </xf>
    <xf numFmtId="216" fontId="28" fillId="33" borderId="0" xfId="0" applyNumberFormat="1" applyFont="1" applyFill="1" applyBorder="1" applyAlignment="1">
      <alignment horizontal="center" vertical="center" wrapText="1"/>
    </xf>
    <xf numFmtId="216" fontId="28" fillId="0" borderId="0" xfId="0" applyNumberFormat="1" applyFont="1" applyBorder="1" applyAlignment="1">
      <alignment horizontal="center" vertical="center" wrapText="1"/>
    </xf>
    <xf numFmtId="216" fontId="2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vertical="center" wrapText="1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horizontal="justify" vertical="center" wrapText="1"/>
      <protection locked="0"/>
    </xf>
    <xf numFmtId="0" fontId="31" fillId="33" borderId="10" xfId="0" applyFont="1" applyFill="1" applyBorder="1" applyAlignment="1" applyProtection="1">
      <alignment horizontal="justify" vertical="center" wrapText="1"/>
      <protection locked="0"/>
    </xf>
    <xf numFmtId="0" fontId="31" fillId="33" borderId="10" xfId="0" applyFont="1" applyFill="1" applyBorder="1" applyAlignment="1" applyProtection="1">
      <alignment horizontal="left" vertical="center" wrapText="1"/>
      <protection locked="0"/>
    </xf>
    <xf numFmtId="0" fontId="31" fillId="33" borderId="0" xfId="0" applyFont="1" applyFill="1" applyAlignment="1">
      <alignment vertical="center" wrapText="1"/>
    </xf>
    <xf numFmtId="0" fontId="32" fillId="33" borderId="13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2" fillId="33" borderId="10" xfId="0" applyFont="1" applyFill="1" applyBorder="1" applyAlignment="1">
      <alignment/>
    </xf>
    <xf numFmtId="216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0" xfId="0" applyNumberFormat="1" applyFont="1" applyFill="1" applyAlignment="1">
      <alignment horizontal="center" vertical="center" wrapText="1"/>
    </xf>
    <xf numFmtId="216" fontId="15" fillId="33" borderId="10" xfId="0" applyNumberFormat="1" applyFont="1" applyFill="1" applyBorder="1" applyAlignment="1" applyProtection="1">
      <alignment horizontal="center" vertical="center" wrapText="1"/>
      <protection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15" fillId="33" borderId="10" xfId="0" applyNumberFormat="1" applyFont="1" applyFill="1" applyBorder="1" applyAlignment="1">
      <alignment horizontal="center" vertical="center"/>
    </xf>
    <xf numFmtId="216" fontId="15" fillId="33" borderId="10" xfId="0" applyNumberFormat="1" applyFont="1" applyFill="1" applyBorder="1" applyAlignment="1">
      <alignment horizontal="center" vertical="center" wrapText="1"/>
    </xf>
    <xf numFmtId="216" fontId="15" fillId="33" borderId="10" xfId="0" applyNumberFormat="1" applyFont="1" applyFill="1" applyBorder="1" applyAlignment="1">
      <alignment horizontal="center" vertical="center"/>
    </xf>
    <xf numFmtId="216" fontId="5" fillId="33" borderId="10" xfId="0" applyNumberFormat="1" applyFont="1" applyFill="1" applyBorder="1" applyAlignment="1">
      <alignment/>
    </xf>
    <xf numFmtId="216" fontId="25" fillId="33" borderId="10" xfId="0" applyNumberFormat="1" applyFont="1" applyFill="1" applyBorder="1" applyAlignment="1">
      <alignment horizontal="center" vertical="center"/>
    </xf>
    <xf numFmtId="216" fontId="15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 applyProtection="1">
      <alignment horizontal="center" vertical="center"/>
      <protection locked="0"/>
    </xf>
    <xf numFmtId="216" fontId="3" fillId="33" borderId="10" xfId="0" applyNumberFormat="1" applyFont="1" applyFill="1" applyBorder="1" applyAlignment="1">
      <alignment vertical="center" wrapText="1"/>
    </xf>
    <xf numFmtId="216" fontId="3" fillId="33" borderId="10" xfId="0" applyNumberFormat="1" applyFont="1" applyFill="1" applyBorder="1" applyAlignment="1">
      <alignment vertical="center"/>
    </xf>
    <xf numFmtId="216" fontId="3" fillId="33" borderId="10" xfId="0" applyNumberFormat="1" applyFont="1" applyFill="1" applyBorder="1" applyAlignment="1">
      <alignment horizontal="center" vertical="center"/>
    </xf>
    <xf numFmtId="216" fontId="26" fillId="33" borderId="10" xfId="0" applyNumberFormat="1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 applyProtection="1">
      <alignment horizontal="center" vertical="center" wrapText="1"/>
      <protection/>
    </xf>
    <xf numFmtId="216" fontId="27" fillId="33" borderId="10" xfId="0" applyNumberFormat="1" applyFont="1" applyFill="1" applyBorder="1" applyAlignment="1">
      <alignment/>
    </xf>
    <xf numFmtId="216" fontId="3" fillId="33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0" borderId="0" xfId="0" applyFont="1" applyBorder="1" applyAlignment="1">
      <alignment wrapText="1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5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 wrapText="1"/>
    </xf>
    <xf numFmtId="216" fontId="5" fillId="33" borderId="15" xfId="0" applyNumberFormat="1" applyFont="1" applyFill="1" applyBorder="1" applyAlignment="1">
      <alignment/>
    </xf>
    <xf numFmtId="216" fontId="15" fillId="33" borderId="15" xfId="0" applyNumberFormat="1" applyFont="1" applyFill="1" applyBorder="1" applyAlignment="1">
      <alignment horizontal="center" vertical="center"/>
    </xf>
    <xf numFmtId="216" fontId="5" fillId="33" borderId="13" xfId="0" applyNumberFormat="1" applyFont="1" applyFill="1" applyBorder="1" applyAlignment="1">
      <alignment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4" xfId="0" applyNumberFormat="1" applyFont="1" applyFill="1" applyBorder="1" applyAlignment="1">
      <alignment vertical="center" wrapText="1"/>
    </xf>
    <xf numFmtId="216" fontId="3" fillId="33" borderId="13" xfId="0" applyNumberFormat="1" applyFont="1" applyFill="1" applyBorder="1" applyAlignment="1">
      <alignment vertical="center" wrapText="1"/>
    </xf>
    <xf numFmtId="216" fontId="30" fillId="33" borderId="10" xfId="0" applyNumberFormat="1" applyFont="1" applyFill="1" applyBorder="1" applyAlignment="1">
      <alignment horizontal="center" vertical="center" wrapText="1"/>
    </xf>
    <xf numFmtId="216" fontId="32" fillId="33" borderId="10" xfId="0" applyNumberFormat="1" applyFont="1" applyFill="1" applyBorder="1" applyAlignment="1">
      <alignment horizontal="center" vertical="center" wrapText="1"/>
    </xf>
    <xf numFmtId="216" fontId="32" fillId="33" borderId="14" xfId="0" applyNumberFormat="1" applyFont="1" applyFill="1" applyBorder="1" applyAlignment="1">
      <alignment horizontal="center" vertical="center" wrapText="1"/>
    </xf>
    <xf numFmtId="204" fontId="30" fillId="33" borderId="10" xfId="0" applyNumberFormat="1" applyFont="1" applyFill="1" applyBorder="1" applyAlignment="1">
      <alignment horizontal="center" vertical="center" wrapText="1"/>
    </xf>
    <xf numFmtId="204" fontId="32" fillId="33" borderId="13" xfId="0" applyNumberFormat="1" applyFont="1" applyFill="1" applyBorder="1" applyAlignment="1">
      <alignment horizontal="center" vertical="center" wrapText="1"/>
    </xf>
    <xf numFmtId="216" fontId="32" fillId="33" borderId="13" xfId="0" applyNumberFormat="1" applyFont="1" applyFill="1" applyBorder="1" applyAlignment="1">
      <alignment horizontal="center" vertical="center" wrapText="1"/>
    </xf>
    <xf numFmtId="216" fontId="30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204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216" fontId="3" fillId="0" borderId="13" xfId="0" applyNumberFormat="1" applyFont="1" applyFill="1" applyBorder="1" applyAlignment="1">
      <alignment horizontal="center" vertical="center" wrapText="1"/>
    </xf>
    <xf numFmtId="204" fontId="15" fillId="33" borderId="10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204" fontId="3" fillId="33" borderId="16" xfId="0" applyNumberFormat="1" applyFont="1" applyFill="1" applyBorder="1" applyAlignment="1">
      <alignment horizontal="center" vertical="center" wrapText="1"/>
    </xf>
    <xf numFmtId="204" fontId="3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204" fontId="15" fillId="33" borderId="13" xfId="0" applyNumberFormat="1" applyFont="1" applyFill="1" applyBorder="1" applyAlignment="1">
      <alignment horizontal="center" vertical="center" wrapText="1"/>
    </xf>
    <xf numFmtId="216" fontId="15" fillId="33" borderId="13" xfId="0" applyNumberFormat="1" applyFont="1" applyFill="1" applyBorder="1" applyAlignment="1">
      <alignment horizontal="center" vertical="center" wrapText="1"/>
    </xf>
    <xf numFmtId="204" fontId="3" fillId="33" borderId="15" xfId="0" applyNumberFormat="1" applyFont="1" applyFill="1" applyBorder="1" applyAlignment="1">
      <alignment horizontal="center" vertical="center" wrapText="1"/>
    </xf>
    <xf numFmtId="216" fontId="3" fillId="33" borderId="16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 quotePrefix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204" fontId="15" fillId="33" borderId="16" xfId="0" applyNumberFormat="1" applyFont="1" applyFill="1" applyBorder="1" applyAlignment="1">
      <alignment horizontal="center" vertical="center" wrapText="1"/>
    </xf>
    <xf numFmtId="216" fontId="15" fillId="33" borderId="16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/>
    </xf>
    <xf numFmtId="216" fontId="3" fillId="33" borderId="14" xfId="0" applyNumberFormat="1" applyFont="1" applyFill="1" applyBorder="1" applyAlignment="1">
      <alignment horizontal="center" vertical="center" wrapText="1"/>
    </xf>
    <xf numFmtId="216" fontId="3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textRotation="90" wrapText="1"/>
    </xf>
    <xf numFmtId="216" fontId="3" fillId="33" borderId="14" xfId="0" applyNumberFormat="1" applyFont="1" applyFill="1" applyBorder="1" applyAlignment="1">
      <alignment horizontal="center" vertical="center"/>
    </xf>
    <xf numFmtId="216" fontId="3" fillId="33" borderId="13" xfId="0" applyNumberFormat="1" applyFont="1" applyFill="1" applyBorder="1" applyAlignment="1">
      <alignment horizontal="center" vertical="center"/>
    </xf>
    <xf numFmtId="216" fontId="3" fillId="33" borderId="14" xfId="0" applyNumberFormat="1" applyFont="1" applyFill="1" applyBorder="1" applyAlignment="1" applyProtection="1">
      <alignment horizontal="center" vertical="center" wrapText="1"/>
      <protection/>
    </xf>
    <xf numFmtId="216" fontId="3" fillId="33" borderId="13" xfId="0" applyNumberFormat="1" applyFont="1" applyFill="1" applyBorder="1" applyAlignment="1" applyProtection="1">
      <alignment horizontal="center" vertical="center" wrapText="1"/>
      <protection/>
    </xf>
    <xf numFmtId="204" fontId="16" fillId="33" borderId="10" xfId="0" applyNumberFormat="1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>
      <alignment vertical="center" wrapText="1"/>
    </xf>
    <xf numFmtId="0" fontId="32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216" fontId="3" fillId="33" borderId="15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textRotation="90" wrapText="1"/>
    </xf>
    <xf numFmtId="0" fontId="16" fillId="33" borderId="15" xfId="0" applyFont="1" applyFill="1" applyBorder="1" applyAlignment="1">
      <alignment horizontal="center" vertical="center" textRotation="90" wrapText="1"/>
    </xf>
    <xf numFmtId="0" fontId="16" fillId="33" borderId="13" xfId="0" applyFont="1" applyFill="1" applyBorder="1" applyAlignment="1">
      <alignment horizontal="center" vertical="center" textRotation="90" wrapText="1"/>
    </xf>
    <xf numFmtId="216" fontId="3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32" fillId="33" borderId="14" xfId="0" applyFont="1" applyFill="1" applyBorder="1" applyAlignment="1" applyProtection="1">
      <alignment horizontal="center" vertical="center" wrapText="1"/>
      <protection locked="0"/>
    </xf>
    <xf numFmtId="0" fontId="32" fillId="33" borderId="15" xfId="0" applyFont="1" applyFill="1" applyBorder="1" applyAlignment="1" applyProtection="1">
      <alignment horizontal="center" vertical="center" wrapText="1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>
      <alignment horizontal="left" vertical="center" wrapText="1"/>
    </xf>
    <xf numFmtId="21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1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204" fontId="21" fillId="0" borderId="0" xfId="0" applyNumberFormat="1" applyFont="1" applyFill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173</xdr:row>
      <xdr:rowOff>485775</xdr:rowOff>
    </xdr:from>
    <xdr:to>
      <xdr:col>1</xdr:col>
      <xdr:colOff>714375</xdr:colOff>
      <xdr:row>173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2170925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99"/>
  <sheetViews>
    <sheetView tabSelected="1" zoomScale="53" zoomScaleNormal="53" zoomScaleSheetLayoutView="59" zoomScalePageLayoutView="40" workbookViewId="0" topLeftCell="B276">
      <selection activeCell="AB12" sqref="AB12"/>
    </sheetView>
  </sheetViews>
  <sheetFormatPr defaultColWidth="9.00390625" defaultRowHeight="12.75"/>
  <cols>
    <col min="1" max="1" width="132.375" style="6" customWidth="1"/>
    <col min="2" max="2" width="20.375" style="1" customWidth="1"/>
    <col min="3" max="3" width="21.625" style="1" customWidth="1"/>
    <col min="4" max="4" width="36.125" style="3" hidden="1" customWidth="1"/>
    <col min="5" max="5" width="6.25390625" style="1" hidden="1" customWidth="1"/>
    <col min="6" max="6" width="43.875" style="1" hidden="1" customWidth="1"/>
    <col min="7" max="7" width="22.00390625" style="1" customWidth="1"/>
    <col min="8" max="8" width="24.625" style="14" customWidth="1"/>
    <col min="9" max="9" width="41.00390625" style="1" hidden="1" customWidth="1"/>
    <col min="10" max="10" width="22.375" style="1" customWidth="1"/>
    <col min="11" max="11" width="20.375" style="1" customWidth="1"/>
    <col min="12" max="12" width="35.125" style="1" hidden="1" customWidth="1"/>
    <col min="13" max="13" width="23.375" style="5" customWidth="1"/>
    <col min="14" max="14" width="24.125" style="101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01" customWidth="1"/>
    <col min="20" max="20" width="23.00390625" style="2" customWidth="1"/>
    <col min="21" max="16384" width="9.125" style="1" customWidth="1"/>
  </cols>
  <sheetData>
    <row r="1" spans="1:20" s="4" customFormat="1" ht="35.25" customHeight="1">
      <c r="A1" s="7"/>
      <c r="B1" s="7"/>
      <c r="C1" s="7"/>
      <c r="D1" s="7"/>
      <c r="E1" s="7"/>
      <c r="F1" s="7"/>
      <c r="G1" s="7"/>
      <c r="H1" s="98"/>
      <c r="I1" s="7"/>
      <c r="J1" s="7"/>
      <c r="K1" s="7"/>
      <c r="L1" s="7"/>
      <c r="M1" s="8"/>
      <c r="N1" s="184" t="s">
        <v>312</v>
      </c>
      <c r="O1" s="184"/>
      <c r="P1" s="184"/>
      <c r="Q1" s="184"/>
      <c r="R1" s="184"/>
      <c r="S1" s="184"/>
      <c r="T1" s="184"/>
    </row>
    <row r="2" spans="1:20" s="4" customFormat="1" ht="32.25" customHeight="1">
      <c r="A2" s="7"/>
      <c r="B2" s="7"/>
      <c r="C2" s="7"/>
      <c r="D2" s="7"/>
      <c r="E2" s="7"/>
      <c r="F2" s="7"/>
      <c r="G2" s="7"/>
      <c r="H2" s="98"/>
      <c r="I2" s="7"/>
      <c r="J2" s="7"/>
      <c r="K2" s="7"/>
      <c r="L2" s="7"/>
      <c r="M2" s="9"/>
      <c r="N2" s="185" t="s">
        <v>332</v>
      </c>
      <c r="O2" s="185"/>
      <c r="P2" s="185"/>
      <c r="Q2" s="185"/>
      <c r="R2" s="185"/>
      <c r="S2" s="185"/>
      <c r="T2" s="185"/>
    </row>
    <row r="3" spans="1:20" s="4" customFormat="1" ht="0.75" customHeight="1">
      <c r="A3" s="7"/>
      <c r="B3" s="7"/>
      <c r="C3" s="7"/>
      <c r="D3" s="7"/>
      <c r="E3" s="7"/>
      <c r="F3" s="7"/>
      <c r="G3" s="7"/>
      <c r="H3" s="98"/>
      <c r="I3" s="7"/>
      <c r="J3" s="7"/>
      <c r="K3" s="7"/>
      <c r="L3" s="7"/>
      <c r="M3" s="10" t="s">
        <v>29</v>
      </c>
      <c r="N3" s="185" t="s">
        <v>331</v>
      </c>
      <c r="O3" s="185"/>
      <c r="P3" s="185"/>
      <c r="Q3" s="185"/>
      <c r="R3" s="185"/>
      <c r="S3" s="185"/>
      <c r="T3" s="185"/>
    </row>
    <row r="4" spans="1:20" s="4" customFormat="1" ht="36.75" customHeight="1">
      <c r="A4" s="7"/>
      <c r="B4" s="7"/>
      <c r="C4" s="7"/>
      <c r="D4" s="7"/>
      <c r="E4" s="7"/>
      <c r="F4" s="7"/>
      <c r="G4" s="7"/>
      <c r="H4" s="98"/>
      <c r="I4" s="7"/>
      <c r="J4" s="7"/>
      <c r="K4" s="7"/>
      <c r="L4" s="7"/>
      <c r="M4" s="11" t="s">
        <v>30</v>
      </c>
      <c r="N4" s="184" t="s">
        <v>336</v>
      </c>
      <c r="O4" s="184"/>
      <c r="P4" s="184"/>
      <c r="Q4" s="184"/>
      <c r="R4" s="184"/>
      <c r="S4" s="184"/>
      <c r="T4" s="184"/>
    </row>
    <row r="5" spans="1:20" s="4" customFormat="1" ht="12" customHeight="1">
      <c r="A5" s="7"/>
      <c r="B5" s="7"/>
      <c r="C5" s="7"/>
      <c r="D5" s="7"/>
      <c r="E5" s="7"/>
      <c r="F5" s="7"/>
      <c r="G5" s="7"/>
      <c r="H5" s="98"/>
      <c r="I5" s="7"/>
      <c r="J5" s="7"/>
      <c r="K5" s="7"/>
      <c r="L5" s="7"/>
      <c r="M5" s="183"/>
      <c r="N5" s="183"/>
      <c r="O5" s="183"/>
      <c r="P5" s="183"/>
      <c r="Q5" s="183"/>
      <c r="R5" s="183"/>
      <c r="S5" s="183"/>
      <c r="T5" s="12"/>
    </row>
    <row r="6" spans="1:20" s="15" customFormat="1" ht="35.25" customHeight="1">
      <c r="A6" s="188" t="s">
        <v>302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s="15" customFormat="1" ht="42" customHeight="1">
      <c r="A7" s="188" t="s">
        <v>335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s="14" customFormat="1" ht="31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8" t="s">
        <v>236</v>
      </c>
    </row>
    <row r="9" spans="1:20" s="19" customFormat="1" ht="31.5" customHeight="1">
      <c r="A9" s="167" t="s">
        <v>330</v>
      </c>
      <c r="B9" s="167" t="s">
        <v>18</v>
      </c>
      <c r="C9" s="173" t="s">
        <v>300</v>
      </c>
      <c r="D9" s="174"/>
      <c r="E9" s="174"/>
      <c r="F9" s="174"/>
      <c r="G9" s="174"/>
      <c r="H9" s="174"/>
      <c r="I9" s="174"/>
      <c r="J9" s="174"/>
      <c r="K9" s="174"/>
      <c r="L9" s="175"/>
      <c r="M9" s="186" t="s">
        <v>9</v>
      </c>
      <c r="N9" s="186"/>
      <c r="O9" s="186"/>
      <c r="P9" s="186"/>
      <c r="Q9" s="186"/>
      <c r="R9" s="187" t="s">
        <v>10</v>
      </c>
      <c r="S9" s="187"/>
      <c r="T9" s="187"/>
    </row>
    <row r="10" spans="1:20" s="21" customFormat="1" ht="12.75" customHeight="1">
      <c r="A10" s="167"/>
      <c r="B10" s="167"/>
      <c r="C10" s="153" t="s">
        <v>303</v>
      </c>
      <c r="D10" s="148" t="s">
        <v>20</v>
      </c>
      <c r="E10" s="148" t="s">
        <v>8</v>
      </c>
      <c r="F10" s="168" t="s">
        <v>27</v>
      </c>
      <c r="G10" s="153" t="s">
        <v>308</v>
      </c>
      <c r="H10" s="148" t="s">
        <v>309</v>
      </c>
      <c r="I10" s="148" t="s">
        <v>21</v>
      </c>
      <c r="J10" s="168" t="s">
        <v>310</v>
      </c>
      <c r="K10" s="168" t="s">
        <v>307</v>
      </c>
      <c r="L10" s="168" t="s">
        <v>28</v>
      </c>
      <c r="M10" s="153" t="s">
        <v>304</v>
      </c>
      <c r="N10" s="148" t="s">
        <v>311</v>
      </c>
      <c r="O10" s="20" t="s">
        <v>1</v>
      </c>
      <c r="P10" s="20" t="s">
        <v>6</v>
      </c>
      <c r="Q10" s="168" t="s">
        <v>305</v>
      </c>
      <c r="R10" s="153" t="s">
        <v>303</v>
      </c>
      <c r="S10" s="148" t="s">
        <v>309</v>
      </c>
      <c r="T10" s="168" t="s">
        <v>306</v>
      </c>
    </row>
    <row r="11" spans="1:20" s="21" customFormat="1" ht="27.75" customHeight="1">
      <c r="A11" s="167"/>
      <c r="B11" s="167"/>
      <c r="C11" s="153"/>
      <c r="D11" s="148"/>
      <c r="E11" s="148"/>
      <c r="F11" s="169"/>
      <c r="G11" s="153"/>
      <c r="H11" s="148"/>
      <c r="I11" s="148"/>
      <c r="J11" s="169"/>
      <c r="K11" s="169"/>
      <c r="L11" s="169"/>
      <c r="M11" s="153"/>
      <c r="N11" s="148"/>
      <c r="O11" s="20" t="s">
        <v>2</v>
      </c>
      <c r="P11" s="20"/>
      <c r="Q11" s="169"/>
      <c r="R11" s="153"/>
      <c r="S11" s="148"/>
      <c r="T11" s="169"/>
    </row>
    <row r="12" spans="1:20" s="21" customFormat="1" ht="27.75" customHeight="1">
      <c r="A12" s="167"/>
      <c r="B12" s="167"/>
      <c r="C12" s="153"/>
      <c r="D12" s="148"/>
      <c r="E12" s="148"/>
      <c r="F12" s="169"/>
      <c r="G12" s="153"/>
      <c r="H12" s="148"/>
      <c r="I12" s="148"/>
      <c r="J12" s="169"/>
      <c r="K12" s="169"/>
      <c r="L12" s="169"/>
      <c r="M12" s="153"/>
      <c r="N12" s="148"/>
      <c r="O12" s="20" t="s">
        <v>7</v>
      </c>
      <c r="P12" s="20"/>
      <c r="Q12" s="169"/>
      <c r="R12" s="153"/>
      <c r="S12" s="148"/>
      <c r="T12" s="169"/>
    </row>
    <row r="13" spans="1:20" s="21" customFormat="1" ht="27.75" customHeight="1">
      <c r="A13" s="167"/>
      <c r="B13" s="167"/>
      <c r="C13" s="153"/>
      <c r="D13" s="148"/>
      <c r="E13" s="148"/>
      <c r="F13" s="169"/>
      <c r="G13" s="153"/>
      <c r="H13" s="148"/>
      <c r="I13" s="148"/>
      <c r="J13" s="169"/>
      <c r="K13" s="169"/>
      <c r="L13" s="169"/>
      <c r="M13" s="153"/>
      <c r="N13" s="148"/>
      <c r="O13" s="20"/>
      <c r="P13" s="20"/>
      <c r="Q13" s="169"/>
      <c r="R13" s="153"/>
      <c r="S13" s="148"/>
      <c r="T13" s="169"/>
    </row>
    <row r="14" spans="1:62" s="21" customFormat="1" ht="73.5" customHeight="1">
      <c r="A14" s="167"/>
      <c r="B14" s="167"/>
      <c r="C14" s="153"/>
      <c r="D14" s="148"/>
      <c r="E14" s="148"/>
      <c r="F14" s="170"/>
      <c r="G14" s="153"/>
      <c r="H14" s="148"/>
      <c r="I14" s="148"/>
      <c r="J14" s="170"/>
      <c r="K14" s="170"/>
      <c r="L14" s="170"/>
      <c r="M14" s="153"/>
      <c r="N14" s="148"/>
      <c r="O14" s="20"/>
      <c r="P14" s="20"/>
      <c r="Q14" s="170"/>
      <c r="R14" s="153"/>
      <c r="S14" s="148"/>
      <c r="T14" s="170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s="24" customFormat="1" ht="38.25" customHeight="1">
      <c r="A15" s="154" t="s">
        <v>19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</row>
    <row r="16" spans="1:20" s="27" customFormat="1" ht="40.5" customHeight="1">
      <c r="A16" s="25" t="s">
        <v>36</v>
      </c>
      <c r="B16" s="29">
        <v>10000000</v>
      </c>
      <c r="C16" s="71">
        <f aca="true" t="shared" si="0" ref="C16:H16">C17+C28+C31+C43</f>
        <v>2292475.1</v>
      </c>
      <c r="D16" s="71">
        <f t="shared" si="0"/>
        <v>56300</v>
      </c>
      <c r="E16" s="71">
        <f t="shared" si="0"/>
        <v>56300</v>
      </c>
      <c r="F16" s="71">
        <f t="shared" si="0"/>
        <v>56300</v>
      </c>
      <c r="G16" s="71">
        <f t="shared" si="0"/>
        <v>525381.2</v>
      </c>
      <c r="H16" s="71">
        <f t="shared" si="0"/>
        <v>471009.2</v>
      </c>
      <c r="I16" s="71" t="e">
        <f>I17+I28++I31+I41+I43+I65</f>
        <v>#REF!</v>
      </c>
      <c r="J16" s="71">
        <f>H16/G16*100</f>
        <v>89.65094297245506</v>
      </c>
      <c r="K16" s="71">
        <f>H16/C16*100</f>
        <v>20.545880738246623</v>
      </c>
      <c r="L16" s="71"/>
      <c r="M16" s="71">
        <f>M17+M28++M31+M41+M43+M65</f>
        <v>8587.5</v>
      </c>
      <c r="N16" s="71">
        <f>N17+N28++N31+N41+N43+N65</f>
        <v>1965.3999999999999</v>
      </c>
      <c r="O16" s="71">
        <f>O17+O28++O31+O41+O43+O65</f>
        <v>0</v>
      </c>
      <c r="P16" s="71">
        <f>P17+P28++P31+P41+P43+P65</f>
        <v>0</v>
      </c>
      <c r="Q16" s="71">
        <f>N16/M16*100</f>
        <v>22.886754002911207</v>
      </c>
      <c r="R16" s="71">
        <f aca="true" t="shared" si="1" ref="R16:R45">C16+M16</f>
        <v>2301062.6</v>
      </c>
      <c r="S16" s="71">
        <f aca="true" t="shared" si="2" ref="S16:S45">H16+N16</f>
        <v>472974.60000000003</v>
      </c>
      <c r="T16" s="71">
        <f>S16/R16*100</f>
        <v>20.554616810511806</v>
      </c>
    </row>
    <row r="17" spans="1:20" s="14" customFormat="1" ht="66" customHeight="1">
      <c r="A17" s="28" t="s">
        <v>37</v>
      </c>
      <c r="B17" s="29">
        <v>11000000</v>
      </c>
      <c r="C17" s="71">
        <f aca="true" t="shared" si="3" ref="C17:I17">C18+C26</f>
        <v>1143705</v>
      </c>
      <c r="D17" s="71">
        <f t="shared" si="3"/>
        <v>0</v>
      </c>
      <c r="E17" s="71">
        <f t="shared" si="3"/>
        <v>0</v>
      </c>
      <c r="F17" s="71">
        <f t="shared" si="3"/>
        <v>0</v>
      </c>
      <c r="G17" s="71">
        <f t="shared" si="3"/>
        <v>264700</v>
      </c>
      <c r="H17" s="71">
        <f t="shared" si="3"/>
        <v>250024.3</v>
      </c>
      <c r="I17" s="71" t="e">
        <f t="shared" si="3"/>
        <v>#REF!</v>
      </c>
      <c r="J17" s="71">
        <f aca="true" t="shared" si="4" ref="J17:J80">H17/G17*100</f>
        <v>94.45572346052134</v>
      </c>
      <c r="K17" s="71">
        <f aca="true" t="shared" si="5" ref="K17:K80">H17/C17*100</f>
        <v>21.86090818873748</v>
      </c>
      <c r="L17" s="71"/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f t="shared" si="1"/>
        <v>1143705</v>
      </c>
      <c r="S17" s="71">
        <f t="shared" si="2"/>
        <v>250024.3</v>
      </c>
      <c r="T17" s="71">
        <f aca="true" t="shared" si="6" ref="T17:T76">S17/R17*100</f>
        <v>21.86090818873748</v>
      </c>
    </row>
    <row r="18" spans="1:20" s="27" customFormat="1" ht="39.75" customHeight="1">
      <c r="A18" s="30" t="s">
        <v>38</v>
      </c>
      <c r="B18" s="29">
        <v>11010000</v>
      </c>
      <c r="C18" s="71">
        <f aca="true" t="shared" si="7" ref="C18:H18">C19+C20+C21+C24</f>
        <v>1143500</v>
      </c>
      <c r="D18" s="71">
        <f t="shared" si="7"/>
        <v>0</v>
      </c>
      <c r="E18" s="71">
        <f t="shared" si="7"/>
        <v>0</v>
      </c>
      <c r="F18" s="71">
        <f t="shared" si="7"/>
        <v>0</v>
      </c>
      <c r="G18" s="71">
        <f t="shared" si="7"/>
        <v>264600</v>
      </c>
      <c r="H18" s="71">
        <f t="shared" si="7"/>
        <v>249996</v>
      </c>
      <c r="I18" s="71" t="e">
        <f>I19+I20+I21+I24+#REF!</f>
        <v>#REF!</v>
      </c>
      <c r="J18" s="71">
        <f t="shared" si="4"/>
        <v>94.48072562358276</v>
      </c>
      <c r="K18" s="71">
        <f t="shared" si="5"/>
        <v>21.862352426759948</v>
      </c>
      <c r="L18" s="71"/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f t="shared" si="1"/>
        <v>1143500</v>
      </c>
      <c r="S18" s="71">
        <f t="shared" si="2"/>
        <v>249996</v>
      </c>
      <c r="T18" s="71">
        <f t="shared" si="6"/>
        <v>21.862352426759948</v>
      </c>
    </row>
    <row r="19" spans="1:20" s="14" customFormat="1" ht="48.75" customHeight="1">
      <c r="A19" s="51" t="s">
        <v>31</v>
      </c>
      <c r="B19" s="53">
        <v>11010100</v>
      </c>
      <c r="C19" s="72">
        <v>1102100</v>
      </c>
      <c r="D19" s="72"/>
      <c r="E19" s="77"/>
      <c r="F19" s="77"/>
      <c r="G19" s="77">
        <v>254750</v>
      </c>
      <c r="H19" s="93">
        <v>236387.5</v>
      </c>
      <c r="I19" s="77"/>
      <c r="J19" s="72">
        <f t="shared" si="4"/>
        <v>92.79195289499509</v>
      </c>
      <c r="K19" s="72">
        <f t="shared" si="5"/>
        <v>21.448824970510845</v>
      </c>
      <c r="L19" s="77"/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f t="shared" si="1"/>
        <v>1102100</v>
      </c>
      <c r="S19" s="72">
        <f t="shared" si="2"/>
        <v>236387.5</v>
      </c>
      <c r="T19" s="72">
        <f t="shared" si="6"/>
        <v>21.448824970510845</v>
      </c>
    </row>
    <row r="20" spans="1:20" s="14" customFormat="1" ht="93.75" customHeight="1">
      <c r="A20" s="51" t="s">
        <v>32</v>
      </c>
      <c r="B20" s="53">
        <v>11010200</v>
      </c>
      <c r="C20" s="72">
        <v>21800</v>
      </c>
      <c r="D20" s="72"/>
      <c r="E20" s="77"/>
      <c r="F20" s="77"/>
      <c r="G20" s="77">
        <v>4980</v>
      </c>
      <c r="H20" s="93">
        <v>8770.4</v>
      </c>
      <c r="I20" s="77"/>
      <c r="J20" s="72">
        <f t="shared" si="4"/>
        <v>176.11244979919678</v>
      </c>
      <c r="K20" s="72">
        <f t="shared" si="5"/>
        <v>40.231192660550455</v>
      </c>
      <c r="L20" s="77"/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f t="shared" si="1"/>
        <v>21800</v>
      </c>
      <c r="S20" s="72">
        <f t="shared" si="2"/>
        <v>8770.4</v>
      </c>
      <c r="T20" s="72">
        <f t="shared" si="6"/>
        <v>40.231192660550455</v>
      </c>
    </row>
    <row r="21" spans="1:20" s="14" customFormat="1" ht="62.25" customHeight="1">
      <c r="A21" s="51" t="s">
        <v>33</v>
      </c>
      <c r="B21" s="53">
        <v>11010400</v>
      </c>
      <c r="C21" s="72">
        <v>6400</v>
      </c>
      <c r="D21" s="72"/>
      <c r="E21" s="77"/>
      <c r="F21" s="77"/>
      <c r="G21" s="77">
        <v>1680</v>
      </c>
      <c r="H21" s="93">
        <v>1247.4</v>
      </c>
      <c r="I21" s="77"/>
      <c r="J21" s="72">
        <f t="shared" si="4"/>
        <v>74.25</v>
      </c>
      <c r="K21" s="72">
        <f t="shared" si="5"/>
        <v>19.490625</v>
      </c>
      <c r="L21" s="77"/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f t="shared" si="1"/>
        <v>6400</v>
      </c>
      <c r="S21" s="72">
        <f t="shared" si="2"/>
        <v>1247.4</v>
      </c>
      <c r="T21" s="72">
        <f t="shared" si="6"/>
        <v>19.490625</v>
      </c>
    </row>
    <row r="22" spans="1:20" s="14" customFormat="1" ht="168" customHeight="1" hidden="1">
      <c r="A22" s="60"/>
      <c r="B22" s="53"/>
      <c r="C22" s="72"/>
      <c r="D22" s="72"/>
      <c r="E22" s="77"/>
      <c r="F22" s="77"/>
      <c r="G22" s="77"/>
      <c r="H22" s="93"/>
      <c r="I22" s="77"/>
      <c r="J22" s="72" t="e">
        <f t="shared" si="4"/>
        <v>#DIV/0!</v>
      </c>
      <c r="K22" s="72" t="e">
        <f t="shared" si="5"/>
        <v>#DIV/0!</v>
      </c>
      <c r="L22" s="77"/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f t="shared" si="1"/>
        <v>0</v>
      </c>
      <c r="S22" s="72">
        <f t="shared" si="2"/>
        <v>0</v>
      </c>
      <c r="T22" s="72" t="e">
        <f t="shared" si="6"/>
        <v>#DIV/0!</v>
      </c>
    </row>
    <row r="23" spans="1:20" s="14" customFormat="1" ht="79.5" customHeight="1" hidden="1">
      <c r="A23" s="60"/>
      <c r="B23" s="53"/>
      <c r="C23" s="72"/>
      <c r="D23" s="72"/>
      <c r="E23" s="77"/>
      <c r="F23" s="77"/>
      <c r="G23" s="77"/>
      <c r="H23" s="93"/>
      <c r="I23" s="77"/>
      <c r="J23" s="72" t="e">
        <f t="shared" si="4"/>
        <v>#DIV/0!</v>
      </c>
      <c r="K23" s="72" t="e">
        <f t="shared" si="5"/>
        <v>#DIV/0!</v>
      </c>
      <c r="L23" s="77"/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f t="shared" si="1"/>
        <v>0</v>
      </c>
      <c r="S23" s="72">
        <f t="shared" si="2"/>
        <v>0</v>
      </c>
      <c r="T23" s="72" t="e">
        <f t="shared" si="6"/>
        <v>#DIV/0!</v>
      </c>
    </row>
    <row r="24" spans="1:20" s="14" customFormat="1" ht="59.25" customHeight="1">
      <c r="A24" s="51" t="s">
        <v>34</v>
      </c>
      <c r="B24" s="53">
        <v>11010500</v>
      </c>
      <c r="C24" s="72">
        <v>13200</v>
      </c>
      <c r="D24" s="72"/>
      <c r="E24" s="77"/>
      <c r="F24" s="77"/>
      <c r="G24" s="77">
        <v>3190</v>
      </c>
      <c r="H24" s="93">
        <v>3590.7</v>
      </c>
      <c r="I24" s="77"/>
      <c r="J24" s="72">
        <f t="shared" si="4"/>
        <v>112.56112852664577</v>
      </c>
      <c r="K24" s="72">
        <f t="shared" si="5"/>
        <v>27.202272727272724</v>
      </c>
      <c r="L24" s="77"/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f t="shared" si="1"/>
        <v>13200</v>
      </c>
      <c r="S24" s="72">
        <f t="shared" si="2"/>
        <v>3590.7</v>
      </c>
      <c r="T24" s="72">
        <f t="shared" si="6"/>
        <v>27.202272727272724</v>
      </c>
    </row>
    <row r="25" spans="1:20" s="14" customFormat="1" ht="125.25" customHeight="1" hidden="1">
      <c r="A25" s="60"/>
      <c r="B25" s="59"/>
      <c r="C25" s="73"/>
      <c r="D25" s="73"/>
      <c r="E25" s="77"/>
      <c r="F25" s="77"/>
      <c r="G25" s="77"/>
      <c r="H25" s="93"/>
      <c r="I25" s="77"/>
      <c r="J25" s="71" t="e">
        <f t="shared" si="4"/>
        <v>#DIV/0!</v>
      </c>
      <c r="K25" s="71" t="e">
        <f t="shared" si="5"/>
        <v>#DIV/0!</v>
      </c>
      <c r="L25" s="93"/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1">
        <f t="shared" si="1"/>
        <v>0</v>
      </c>
      <c r="S25" s="71">
        <f t="shared" si="2"/>
        <v>0</v>
      </c>
      <c r="T25" s="71" t="e">
        <f t="shared" si="6"/>
        <v>#DIV/0!</v>
      </c>
    </row>
    <row r="26" spans="1:20" s="14" customFormat="1" ht="30.75" customHeight="1">
      <c r="A26" s="30" t="s">
        <v>4</v>
      </c>
      <c r="B26" s="29">
        <v>11020000</v>
      </c>
      <c r="C26" s="71">
        <f aca="true" t="shared" si="8" ref="C26:H26">C27</f>
        <v>205</v>
      </c>
      <c r="D26" s="71">
        <f t="shared" si="8"/>
        <v>0</v>
      </c>
      <c r="E26" s="71">
        <f t="shared" si="8"/>
        <v>0</v>
      </c>
      <c r="F26" s="71">
        <f t="shared" si="8"/>
        <v>0</v>
      </c>
      <c r="G26" s="71">
        <f t="shared" si="8"/>
        <v>100</v>
      </c>
      <c r="H26" s="71">
        <f t="shared" si="8"/>
        <v>28.3</v>
      </c>
      <c r="I26" s="84"/>
      <c r="J26" s="71">
        <f t="shared" si="4"/>
        <v>28.300000000000004</v>
      </c>
      <c r="K26" s="71">
        <f t="shared" si="5"/>
        <v>13.80487804878049</v>
      </c>
      <c r="L26" s="84"/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f t="shared" si="1"/>
        <v>205</v>
      </c>
      <c r="S26" s="71">
        <f t="shared" si="2"/>
        <v>28.3</v>
      </c>
      <c r="T26" s="71">
        <f t="shared" si="6"/>
        <v>13.80487804878049</v>
      </c>
    </row>
    <row r="27" spans="1:20" s="27" customFormat="1" ht="44.25" customHeight="1">
      <c r="A27" s="51" t="s">
        <v>39</v>
      </c>
      <c r="B27" s="53">
        <v>11020200</v>
      </c>
      <c r="C27" s="72">
        <v>205</v>
      </c>
      <c r="D27" s="87"/>
      <c r="E27" s="77"/>
      <c r="F27" s="77"/>
      <c r="G27" s="77">
        <v>100</v>
      </c>
      <c r="H27" s="73">
        <v>28.3</v>
      </c>
      <c r="I27" s="77"/>
      <c r="J27" s="72">
        <f t="shared" si="4"/>
        <v>28.300000000000004</v>
      </c>
      <c r="K27" s="72">
        <f t="shared" si="5"/>
        <v>13.80487804878049</v>
      </c>
      <c r="L27" s="77"/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f t="shared" si="1"/>
        <v>205</v>
      </c>
      <c r="S27" s="72">
        <f t="shared" si="2"/>
        <v>28.3</v>
      </c>
      <c r="T27" s="72">
        <f t="shared" si="6"/>
        <v>13.80487804878049</v>
      </c>
    </row>
    <row r="28" spans="1:20" s="14" customFormat="1" ht="49.5" customHeight="1">
      <c r="A28" s="28" t="s">
        <v>40</v>
      </c>
      <c r="B28" s="29">
        <v>13000000</v>
      </c>
      <c r="C28" s="71">
        <f aca="true" t="shared" si="9" ref="C28:H29">C29</f>
        <v>0.1</v>
      </c>
      <c r="D28" s="71">
        <f t="shared" si="9"/>
        <v>0</v>
      </c>
      <c r="E28" s="71">
        <f t="shared" si="9"/>
        <v>0</v>
      </c>
      <c r="F28" s="71">
        <f t="shared" si="9"/>
        <v>0</v>
      </c>
      <c r="G28" s="71">
        <f t="shared" si="9"/>
        <v>0</v>
      </c>
      <c r="H28" s="71">
        <f t="shared" si="9"/>
        <v>0</v>
      </c>
      <c r="I28" s="84"/>
      <c r="J28" s="71">
        <v>0</v>
      </c>
      <c r="K28" s="71">
        <f t="shared" si="5"/>
        <v>0</v>
      </c>
      <c r="L28" s="84"/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f t="shared" si="1"/>
        <v>0.1</v>
      </c>
      <c r="S28" s="71">
        <f t="shared" si="2"/>
        <v>0</v>
      </c>
      <c r="T28" s="71">
        <f t="shared" si="6"/>
        <v>0</v>
      </c>
    </row>
    <row r="29" spans="1:20" s="14" customFormat="1" ht="47.25" customHeight="1">
      <c r="A29" s="30" t="s">
        <v>269</v>
      </c>
      <c r="B29" s="29">
        <v>13030000</v>
      </c>
      <c r="C29" s="71">
        <f t="shared" si="9"/>
        <v>0.1</v>
      </c>
      <c r="D29" s="71">
        <f t="shared" si="9"/>
        <v>0</v>
      </c>
      <c r="E29" s="71">
        <f t="shared" si="9"/>
        <v>0</v>
      </c>
      <c r="F29" s="71">
        <f t="shared" si="9"/>
        <v>0</v>
      </c>
      <c r="G29" s="71">
        <f t="shared" si="9"/>
        <v>0</v>
      </c>
      <c r="H29" s="71">
        <f t="shared" si="9"/>
        <v>0</v>
      </c>
      <c r="I29" s="84"/>
      <c r="J29" s="71">
        <v>0</v>
      </c>
      <c r="K29" s="71">
        <f t="shared" si="5"/>
        <v>0</v>
      </c>
      <c r="L29" s="84"/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f t="shared" si="1"/>
        <v>0.1</v>
      </c>
      <c r="S29" s="71">
        <f t="shared" si="2"/>
        <v>0</v>
      </c>
      <c r="T29" s="71">
        <f>S29/R29*100</f>
        <v>0</v>
      </c>
    </row>
    <row r="30" spans="1:20" s="14" customFormat="1" ht="49.5" customHeight="1">
      <c r="A30" s="51" t="s">
        <v>270</v>
      </c>
      <c r="B30" s="53">
        <v>13030100</v>
      </c>
      <c r="C30" s="72">
        <v>0.1</v>
      </c>
      <c r="D30" s="72"/>
      <c r="E30" s="77"/>
      <c r="F30" s="77"/>
      <c r="G30" s="77">
        <v>0</v>
      </c>
      <c r="H30" s="73">
        <v>0</v>
      </c>
      <c r="I30" s="77"/>
      <c r="J30" s="72">
        <v>0</v>
      </c>
      <c r="K30" s="72">
        <f t="shared" si="5"/>
        <v>0</v>
      </c>
      <c r="L30" s="77"/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f t="shared" si="1"/>
        <v>0.1</v>
      </c>
      <c r="S30" s="72">
        <f t="shared" si="2"/>
        <v>0</v>
      </c>
      <c r="T30" s="72">
        <f t="shared" si="6"/>
        <v>0</v>
      </c>
    </row>
    <row r="31" spans="1:20" s="14" customFormat="1" ht="35.25" customHeight="1">
      <c r="A31" s="30" t="s">
        <v>41</v>
      </c>
      <c r="B31" s="29">
        <v>14000000</v>
      </c>
      <c r="C31" s="71">
        <f aca="true" t="shared" si="10" ref="C31:H31">C32+C34+C37</f>
        <v>107000</v>
      </c>
      <c r="D31" s="71">
        <f t="shared" si="10"/>
        <v>56300</v>
      </c>
      <c r="E31" s="71">
        <f t="shared" si="10"/>
        <v>56300</v>
      </c>
      <c r="F31" s="71">
        <f t="shared" si="10"/>
        <v>56300</v>
      </c>
      <c r="G31" s="71">
        <f t="shared" si="10"/>
        <v>22700</v>
      </c>
      <c r="H31" s="71">
        <f t="shared" si="10"/>
        <v>19303.5</v>
      </c>
      <c r="I31" s="84"/>
      <c r="J31" s="71">
        <f t="shared" si="4"/>
        <v>85.0374449339207</v>
      </c>
      <c r="K31" s="71">
        <f t="shared" si="5"/>
        <v>18.040654205607474</v>
      </c>
      <c r="L31" s="84"/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f t="shared" si="1"/>
        <v>107000</v>
      </c>
      <c r="S31" s="71">
        <f t="shared" si="2"/>
        <v>19303.5</v>
      </c>
      <c r="T31" s="71">
        <f t="shared" si="6"/>
        <v>18.040654205607474</v>
      </c>
    </row>
    <row r="32" spans="1:20" s="14" customFormat="1" ht="51.75" customHeight="1">
      <c r="A32" s="28" t="s">
        <v>42</v>
      </c>
      <c r="B32" s="29">
        <v>14020000</v>
      </c>
      <c r="C32" s="71">
        <f aca="true" t="shared" si="11" ref="C32:H32">C33</f>
        <v>12300</v>
      </c>
      <c r="D32" s="71">
        <f t="shared" si="11"/>
        <v>0</v>
      </c>
      <c r="E32" s="71">
        <f t="shared" si="11"/>
        <v>0</v>
      </c>
      <c r="F32" s="71">
        <f t="shared" si="11"/>
        <v>0</v>
      </c>
      <c r="G32" s="71">
        <f t="shared" si="11"/>
        <v>2940</v>
      </c>
      <c r="H32" s="71">
        <f t="shared" si="11"/>
        <v>1459.1</v>
      </c>
      <c r="I32" s="84"/>
      <c r="J32" s="71">
        <f t="shared" si="4"/>
        <v>49.62925170068027</v>
      </c>
      <c r="K32" s="71">
        <f t="shared" si="5"/>
        <v>11.86260162601626</v>
      </c>
      <c r="L32" s="84"/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f t="shared" si="1"/>
        <v>12300</v>
      </c>
      <c r="S32" s="71">
        <f t="shared" si="2"/>
        <v>1459.1</v>
      </c>
      <c r="T32" s="71">
        <f t="shared" si="6"/>
        <v>11.86260162601626</v>
      </c>
    </row>
    <row r="33" spans="1:20" s="14" customFormat="1" ht="26.25" customHeight="1">
      <c r="A33" s="31" t="s">
        <v>43</v>
      </c>
      <c r="B33" s="53">
        <v>14021900</v>
      </c>
      <c r="C33" s="72">
        <v>12300</v>
      </c>
      <c r="D33" s="72"/>
      <c r="E33" s="77"/>
      <c r="F33" s="77"/>
      <c r="G33" s="77">
        <v>2940</v>
      </c>
      <c r="H33" s="93">
        <v>1459.1</v>
      </c>
      <c r="I33" s="77"/>
      <c r="J33" s="72">
        <f t="shared" si="4"/>
        <v>49.62925170068027</v>
      </c>
      <c r="K33" s="72">
        <f t="shared" si="5"/>
        <v>11.86260162601626</v>
      </c>
      <c r="L33" s="77"/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f t="shared" si="1"/>
        <v>12300</v>
      </c>
      <c r="S33" s="72">
        <f t="shared" si="2"/>
        <v>1459.1</v>
      </c>
      <c r="T33" s="72">
        <f t="shared" si="6"/>
        <v>11.86260162601626</v>
      </c>
    </row>
    <row r="34" spans="1:20" s="27" customFormat="1" ht="48.75" customHeight="1">
      <c r="A34" s="28" t="s">
        <v>44</v>
      </c>
      <c r="B34" s="29">
        <v>14030000</v>
      </c>
      <c r="C34" s="71">
        <f aca="true" t="shared" si="12" ref="C34:H34">C35</f>
        <v>38400</v>
      </c>
      <c r="D34" s="71">
        <f t="shared" si="12"/>
        <v>0</v>
      </c>
      <c r="E34" s="71">
        <f t="shared" si="12"/>
        <v>0</v>
      </c>
      <c r="F34" s="71">
        <f t="shared" si="12"/>
        <v>0</v>
      </c>
      <c r="G34" s="71">
        <f t="shared" si="12"/>
        <v>9160</v>
      </c>
      <c r="H34" s="71">
        <f t="shared" si="12"/>
        <v>4915.9</v>
      </c>
      <c r="I34" s="84"/>
      <c r="J34" s="71">
        <f t="shared" si="4"/>
        <v>53.66703056768558</v>
      </c>
      <c r="K34" s="71">
        <f t="shared" si="5"/>
        <v>12.801822916666666</v>
      </c>
      <c r="L34" s="84"/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f t="shared" si="1"/>
        <v>38400</v>
      </c>
      <c r="S34" s="71">
        <f t="shared" si="2"/>
        <v>4915.9</v>
      </c>
      <c r="T34" s="71">
        <f t="shared" si="6"/>
        <v>12.801822916666666</v>
      </c>
    </row>
    <row r="35" spans="1:20" s="27" customFormat="1" ht="26.25" customHeight="1">
      <c r="A35" s="31" t="s">
        <v>43</v>
      </c>
      <c r="B35" s="53">
        <v>14031900</v>
      </c>
      <c r="C35" s="72">
        <v>38400</v>
      </c>
      <c r="D35" s="72"/>
      <c r="E35" s="72"/>
      <c r="F35" s="72"/>
      <c r="G35" s="72">
        <v>9160</v>
      </c>
      <c r="H35" s="73">
        <v>4915.9</v>
      </c>
      <c r="I35" s="77"/>
      <c r="J35" s="72">
        <f t="shared" si="4"/>
        <v>53.66703056768558</v>
      </c>
      <c r="K35" s="72">
        <f t="shared" si="5"/>
        <v>12.801822916666666</v>
      </c>
      <c r="L35" s="77"/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f t="shared" si="1"/>
        <v>38400</v>
      </c>
      <c r="S35" s="72">
        <f t="shared" si="2"/>
        <v>4915.9</v>
      </c>
      <c r="T35" s="72">
        <f t="shared" si="6"/>
        <v>12.801822916666666</v>
      </c>
    </row>
    <row r="36" spans="1:20" s="14" customFormat="1" ht="65.25" customHeight="1" hidden="1">
      <c r="A36" s="60"/>
      <c r="B36" s="59"/>
      <c r="C36" s="72"/>
      <c r="D36" s="73"/>
      <c r="E36" s="77"/>
      <c r="F36" s="93"/>
      <c r="G36" s="93"/>
      <c r="H36" s="93"/>
      <c r="I36" s="77"/>
      <c r="J36" s="71" t="e">
        <f t="shared" si="4"/>
        <v>#DIV/0!</v>
      </c>
      <c r="K36" s="71" t="e">
        <f t="shared" si="5"/>
        <v>#DIV/0!</v>
      </c>
      <c r="L36" s="84"/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1">
        <f t="shared" si="1"/>
        <v>0</v>
      </c>
      <c r="S36" s="71">
        <f t="shared" si="2"/>
        <v>0</v>
      </c>
      <c r="T36" s="71" t="e">
        <f t="shared" si="6"/>
        <v>#DIV/0!</v>
      </c>
    </row>
    <row r="37" spans="1:20" s="14" customFormat="1" ht="48" customHeight="1">
      <c r="A37" s="28" t="s">
        <v>250</v>
      </c>
      <c r="B37" s="29">
        <v>14040000</v>
      </c>
      <c r="C37" s="71">
        <v>56300</v>
      </c>
      <c r="D37" s="71">
        <v>56300</v>
      </c>
      <c r="E37" s="71">
        <v>56300</v>
      </c>
      <c r="F37" s="71">
        <v>56300</v>
      </c>
      <c r="G37" s="71">
        <v>10600</v>
      </c>
      <c r="H37" s="71">
        <v>12928.5</v>
      </c>
      <c r="I37" s="84"/>
      <c r="J37" s="71">
        <f t="shared" si="4"/>
        <v>121.96698113207547</v>
      </c>
      <c r="K37" s="71">
        <f t="shared" si="5"/>
        <v>22.963587921847246</v>
      </c>
      <c r="L37" s="84"/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f t="shared" si="1"/>
        <v>56300</v>
      </c>
      <c r="S37" s="71">
        <f t="shared" si="2"/>
        <v>12928.5</v>
      </c>
      <c r="T37" s="71">
        <f t="shared" si="6"/>
        <v>22.963587921847246</v>
      </c>
    </row>
    <row r="38" spans="1:20" s="14" customFormat="1" ht="65.25" customHeight="1" hidden="1">
      <c r="A38" s="60"/>
      <c r="B38" s="59"/>
      <c r="C38" s="71"/>
      <c r="D38" s="71"/>
      <c r="E38" s="84"/>
      <c r="F38" s="84"/>
      <c r="G38" s="84"/>
      <c r="H38" s="84"/>
      <c r="I38" s="84"/>
      <c r="J38" s="71" t="e">
        <f t="shared" si="4"/>
        <v>#DIV/0!</v>
      </c>
      <c r="K38" s="71" t="e">
        <f t="shared" si="5"/>
        <v>#DIV/0!</v>
      </c>
      <c r="L38" s="84"/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f t="shared" si="1"/>
        <v>0</v>
      </c>
      <c r="S38" s="71">
        <f t="shared" si="2"/>
        <v>0</v>
      </c>
      <c r="T38" s="71" t="e">
        <f t="shared" si="6"/>
        <v>#DIV/0!</v>
      </c>
    </row>
    <row r="39" spans="1:20" s="14" customFormat="1" ht="109.5" customHeight="1" hidden="1">
      <c r="A39" s="60"/>
      <c r="B39" s="59"/>
      <c r="C39" s="71"/>
      <c r="D39" s="71"/>
      <c r="E39" s="84"/>
      <c r="F39" s="84"/>
      <c r="G39" s="84"/>
      <c r="H39" s="84"/>
      <c r="I39" s="84"/>
      <c r="J39" s="71" t="e">
        <f t="shared" si="4"/>
        <v>#DIV/0!</v>
      </c>
      <c r="K39" s="71" t="e">
        <f t="shared" si="5"/>
        <v>#DIV/0!</v>
      </c>
      <c r="L39" s="84"/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f t="shared" si="1"/>
        <v>0</v>
      </c>
      <c r="S39" s="71">
        <f t="shared" si="2"/>
        <v>0</v>
      </c>
      <c r="T39" s="71" t="e">
        <f t="shared" si="6"/>
        <v>#DIV/0!</v>
      </c>
    </row>
    <row r="40" spans="1:20" s="14" customFormat="1" ht="54" customHeight="1" hidden="1">
      <c r="A40" s="60"/>
      <c r="B40" s="59"/>
      <c r="C40" s="71"/>
      <c r="D40" s="71"/>
      <c r="E40" s="84"/>
      <c r="F40" s="84"/>
      <c r="G40" s="84"/>
      <c r="H40" s="84"/>
      <c r="I40" s="84"/>
      <c r="J40" s="71" t="e">
        <f t="shared" si="4"/>
        <v>#DIV/0!</v>
      </c>
      <c r="K40" s="71" t="e">
        <f t="shared" si="5"/>
        <v>#DIV/0!</v>
      </c>
      <c r="L40" s="84"/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f t="shared" si="1"/>
        <v>0</v>
      </c>
      <c r="S40" s="71">
        <f t="shared" si="2"/>
        <v>0</v>
      </c>
      <c r="T40" s="71" t="e">
        <f t="shared" si="6"/>
        <v>#DIV/0!</v>
      </c>
    </row>
    <row r="41" spans="1:20" s="27" customFormat="1" ht="27" customHeight="1" hidden="1">
      <c r="A41" s="56"/>
      <c r="B41" s="57"/>
      <c r="C41" s="71"/>
      <c r="D41" s="71"/>
      <c r="E41" s="71"/>
      <c r="F41" s="71"/>
      <c r="G41" s="71"/>
      <c r="H41" s="71"/>
      <c r="I41" s="84"/>
      <c r="J41" s="71" t="e">
        <f t="shared" si="4"/>
        <v>#DIV/0!</v>
      </c>
      <c r="K41" s="71" t="e">
        <f t="shared" si="5"/>
        <v>#DIV/0!</v>
      </c>
      <c r="L41" s="84"/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f t="shared" si="1"/>
        <v>0</v>
      </c>
      <c r="S41" s="71">
        <f t="shared" si="2"/>
        <v>0</v>
      </c>
      <c r="T41" s="71" t="e">
        <f t="shared" si="6"/>
        <v>#DIV/0!</v>
      </c>
    </row>
    <row r="42" spans="1:20" s="27" customFormat="1" ht="29.25" customHeight="1" hidden="1">
      <c r="A42" s="56"/>
      <c r="B42" s="57"/>
      <c r="C42" s="71"/>
      <c r="D42" s="71"/>
      <c r="E42" s="71"/>
      <c r="F42" s="71"/>
      <c r="G42" s="71"/>
      <c r="H42" s="71"/>
      <c r="I42" s="84"/>
      <c r="J42" s="71" t="e">
        <f t="shared" si="4"/>
        <v>#DIV/0!</v>
      </c>
      <c r="K42" s="71" t="e">
        <f t="shared" si="5"/>
        <v>#DIV/0!</v>
      </c>
      <c r="L42" s="84"/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f t="shared" si="1"/>
        <v>0</v>
      </c>
      <c r="S42" s="71">
        <f t="shared" si="2"/>
        <v>0</v>
      </c>
      <c r="T42" s="71" t="e">
        <f t="shared" si="6"/>
        <v>#DIV/0!</v>
      </c>
    </row>
    <row r="43" spans="1:20" s="27" customFormat="1" ht="58.5" customHeight="1">
      <c r="A43" s="30" t="s">
        <v>301</v>
      </c>
      <c r="B43" s="29">
        <v>18000000</v>
      </c>
      <c r="C43" s="71">
        <f aca="true" t="shared" si="13" ref="C43:H43">C44+C56+C60</f>
        <v>1041770</v>
      </c>
      <c r="D43" s="71">
        <f t="shared" si="13"/>
        <v>0</v>
      </c>
      <c r="E43" s="71">
        <f t="shared" si="13"/>
        <v>0</v>
      </c>
      <c r="F43" s="71">
        <f t="shared" si="13"/>
        <v>0</v>
      </c>
      <c r="G43" s="71">
        <f t="shared" si="13"/>
        <v>237981.2</v>
      </c>
      <c r="H43" s="71">
        <f t="shared" si="13"/>
        <v>201681.40000000002</v>
      </c>
      <c r="I43" s="84"/>
      <c r="J43" s="71">
        <f t="shared" si="4"/>
        <v>84.74677831694268</v>
      </c>
      <c r="K43" s="71">
        <f t="shared" si="5"/>
        <v>19.359493938201332</v>
      </c>
      <c r="L43" s="84"/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f t="shared" si="1"/>
        <v>1041770</v>
      </c>
      <c r="S43" s="71">
        <f t="shared" si="2"/>
        <v>201681.40000000002</v>
      </c>
      <c r="T43" s="71">
        <f t="shared" si="6"/>
        <v>19.359493938201332</v>
      </c>
    </row>
    <row r="44" spans="1:20" s="27" customFormat="1" ht="29.25" customHeight="1">
      <c r="A44" s="30" t="s">
        <v>45</v>
      </c>
      <c r="B44" s="29">
        <v>18010000</v>
      </c>
      <c r="C44" s="71">
        <f aca="true" t="shared" si="14" ref="C44:H44">C45+C46+C47+C49+C50+C51+C52+C53+C54+C55</f>
        <v>859590</v>
      </c>
      <c r="D44" s="71">
        <f t="shared" si="14"/>
        <v>0</v>
      </c>
      <c r="E44" s="71">
        <f t="shared" si="14"/>
        <v>0</v>
      </c>
      <c r="F44" s="71">
        <f t="shared" si="14"/>
        <v>0</v>
      </c>
      <c r="G44" s="71">
        <f t="shared" si="14"/>
        <v>195856.2</v>
      </c>
      <c r="H44" s="71">
        <f t="shared" si="14"/>
        <v>157109.50000000003</v>
      </c>
      <c r="I44" s="84"/>
      <c r="J44" s="71">
        <f t="shared" si="4"/>
        <v>80.21676107266454</v>
      </c>
      <c r="K44" s="71">
        <f t="shared" si="5"/>
        <v>18.277260089112254</v>
      </c>
      <c r="L44" s="84"/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f t="shared" si="1"/>
        <v>859590</v>
      </c>
      <c r="S44" s="71">
        <f t="shared" si="2"/>
        <v>157109.50000000003</v>
      </c>
      <c r="T44" s="71">
        <f t="shared" si="6"/>
        <v>18.277260089112254</v>
      </c>
    </row>
    <row r="45" spans="1:20" s="27" customFormat="1" ht="57" customHeight="1">
      <c r="A45" s="51" t="s">
        <v>251</v>
      </c>
      <c r="B45" s="53">
        <v>18010100</v>
      </c>
      <c r="C45" s="72">
        <v>330</v>
      </c>
      <c r="D45" s="72"/>
      <c r="E45" s="72"/>
      <c r="F45" s="72"/>
      <c r="G45" s="72">
        <v>70</v>
      </c>
      <c r="H45" s="73">
        <v>73.1</v>
      </c>
      <c r="I45" s="77"/>
      <c r="J45" s="72">
        <f t="shared" si="4"/>
        <v>104.42857142857143</v>
      </c>
      <c r="K45" s="72">
        <f t="shared" si="5"/>
        <v>22.15151515151515</v>
      </c>
      <c r="L45" s="77"/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f t="shared" si="1"/>
        <v>330</v>
      </c>
      <c r="S45" s="72">
        <f t="shared" si="2"/>
        <v>73.1</v>
      </c>
      <c r="T45" s="72">
        <f t="shared" si="6"/>
        <v>22.15151515151515</v>
      </c>
    </row>
    <row r="46" spans="1:20" s="14" customFormat="1" ht="54.75" customHeight="1">
      <c r="A46" s="51" t="s">
        <v>252</v>
      </c>
      <c r="B46" s="53">
        <v>18010200</v>
      </c>
      <c r="C46" s="72">
        <v>3070</v>
      </c>
      <c r="D46" s="72"/>
      <c r="E46" s="77"/>
      <c r="F46" s="77"/>
      <c r="G46" s="77">
        <v>0</v>
      </c>
      <c r="H46" s="93">
        <v>127.4</v>
      </c>
      <c r="I46" s="77"/>
      <c r="J46" s="72">
        <v>0</v>
      </c>
      <c r="K46" s="72">
        <f t="shared" si="5"/>
        <v>4.149837133550489</v>
      </c>
      <c r="L46" s="77"/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f aca="true" t="shared" si="15" ref="R46:R73">C46+M46</f>
        <v>3070</v>
      </c>
      <c r="S46" s="72">
        <f aca="true" t="shared" si="16" ref="S46:S73">H46+N46</f>
        <v>127.4</v>
      </c>
      <c r="T46" s="72">
        <f t="shared" si="6"/>
        <v>4.149837133550489</v>
      </c>
    </row>
    <row r="47" spans="1:20" s="14" customFormat="1" ht="58.5" customHeight="1">
      <c r="A47" s="51" t="s">
        <v>253</v>
      </c>
      <c r="B47" s="53">
        <v>18010300</v>
      </c>
      <c r="C47" s="72">
        <v>6800</v>
      </c>
      <c r="D47" s="72"/>
      <c r="E47" s="77"/>
      <c r="F47" s="77"/>
      <c r="G47" s="77">
        <v>0</v>
      </c>
      <c r="H47" s="93">
        <v>267.8</v>
      </c>
      <c r="I47" s="77"/>
      <c r="J47" s="72">
        <v>0</v>
      </c>
      <c r="K47" s="72">
        <f t="shared" si="5"/>
        <v>3.9382352941176473</v>
      </c>
      <c r="L47" s="77"/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f t="shared" si="15"/>
        <v>6800</v>
      </c>
      <c r="S47" s="72">
        <f t="shared" si="16"/>
        <v>267.8</v>
      </c>
      <c r="T47" s="72">
        <f t="shared" si="6"/>
        <v>3.9382352941176473</v>
      </c>
    </row>
    <row r="48" spans="1:20" s="14" customFormat="1" ht="26.25" hidden="1">
      <c r="A48" s="60"/>
      <c r="B48" s="61"/>
      <c r="C48" s="72"/>
      <c r="D48" s="72"/>
      <c r="E48" s="77"/>
      <c r="F48" s="77"/>
      <c r="G48" s="77"/>
      <c r="H48" s="93"/>
      <c r="I48" s="77"/>
      <c r="J48" s="72" t="e">
        <f t="shared" si="4"/>
        <v>#DIV/0!</v>
      </c>
      <c r="K48" s="72" t="e">
        <f t="shared" si="5"/>
        <v>#DIV/0!</v>
      </c>
      <c r="L48" s="77"/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f t="shared" si="15"/>
        <v>0</v>
      </c>
      <c r="S48" s="72">
        <f t="shared" si="16"/>
        <v>0</v>
      </c>
      <c r="T48" s="72" t="e">
        <f t="shared" si="6"/>
        <v>#DIV/0!</v>
      </c>
    </row>
    <row r="49" spans="1:20" s="14" customFormat="1" ht="61.5" customHeight="1">
      <c r="A49" s="51" t="s">
        <v>254</v>
      </c>
      <c r="B49" s="53">
        <v>18010400</v>
      </c>
      <c r="C49" s="72">
        <v>19000</v>
      </c>
      <c r="D49" s="72"/>
      <c r="E49" s="77"/>
      <c r="F49" s="77"/>
      <c r="G49" s="77">
        <v>4230</v>
      </c>
      <c r="H49" s="93">
        <v>4233.5</v>
      </c>
      <c r="I49" s="77"/>
      <c r="J49" s="72">
        <f t="shared" si="4"/>
        <v>100.08274231678487</v>
      </c>
      <c r="K49" s="72">
        <f t="shared" si="5"/>
        <v>22.281578947368423</v>
      </c>
      <c r="L49" s="77"/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f t="shared" si="15"/>
        <v>19000</v>
      </c>
      <c r="S49" s="72">
        <f t="shared" si="16"/>
        <v>4233.5</v>
      </c>
      <c r="T49" s="72">
        <f t="shared" si="6"/>
        <v>22.281578947368423</v>
      </c>
    </row>
    <row r="50" spans="1:20" s="14" customFormat="1" ht="40.5" customHeight="1">
      <c r="A50" s="31" t="s">
        <v>11</v>
      </c>
      <c r="B50" s="53">
        <v>18010500</v>
      </c>
      <c r="C50" s="72">
        <v>116900</v>
      </c>
      <c r="D50" s="72"/>
      <c r="E50" s="77"/>
      <c r="F50" s="77"/>
      <c r="G50" s="77">
        <v>28760</v>
      </c>
      <c r="H50" s="93">
        <v>22160.4</v>
      </c>
      <c r="I50" s="77"/>
      <c r="J50" s="72">
        <f t="shared" si="4"/>
        <v>77.0528511821975</v>
      </c>
      <c r="K50" s="72">
        <f t="shared" si="5"/>
        <v>18.95671514114628</v>
      </c>
      <c r="L50" s="77"/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f t="shared" si="15"/>
        <v>116900</v>
      </c>
      <c r="S50" s="72">
        <f t="shared" si="16"/>
        <v>22160.4</v>
      </c>
      <c r="T50" s="72">
        <f t="shared" si="6"/>
        <v>18.95671514114628</v>
      </c>
    </row>
    <row r="51" spans="1:20" s="14" customFormat="1" ht="33.75" customHeight="1">
      <c r="A51" s="31" t="s">
        <v>12</v>
      </c>
      <c r="B51" s="53">
        <v>18010600</v>
      </c>
      <c r="C51" s="72">
        <v>693440</v>
      </c>
      <c r="D51" s="72"/>
      <c r="E51" s="77"/>
      <c r="F51" s="77"/>
      <c r="G51" s="77">
        <v>159400</v>
      </c>
      <c r="H51" s="93">
        <v>127773.6</v>
      </c>
      <c r="I51" s="77"/>
      <c r="J51" s="72">
        <f t="shared" si="4"/>
        <v>80.15909661229611</v>
      </c>
      <c r="K51" s="72">
        <f t="shared" si="5"/>
        <v>18.42604983848639</v>
      </c>
      <c r="L51" s="77"/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f t="shared" si="15"/>
        <v>693440</v>
      </c>
      <c r="S51" s="72">
        <f t="shared" si="16"/>
        <v>127773.6</v>
      </c>
      <c r="T51" s="72">
        <f t="shared" si="6"/>
        <v>18.42604983848639</v>
      </c>
    </row>
    <row r="52" spans="1:20" s="14" customFormat="1" ht="30.75" customHeight="1">
      <c r="A52" s="31" t="s">
        <v>13</v>
      </c>
      <c r="B52" s="53">
        <v>18010700</v>
      </c>
      <c r="C52" s="72">
        <v>2200</v>
      </c>
      <c r="D52" s="72"/>
      <c r="E52" s="77"/>
      <c r="F52" s="77"/>
      <c r="G52" s="77">
        <v>340</v>
      </c>
      <c r="H52" s="93">
        <v>264.2</v>
      </c>
      <c r="I52" s="77"/>
      <c r="J52" s="72">
        <f t="shared" si="4"/>
        <v>77.70588235294117</v>
      </c>
      <c r="K52" s="72">
        <f t="shared" si="5"/>
        <v>12.009090909090908</v>
      </c>
      <c r="L52" s="77"/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f t="shared" si="15"/>
        <v>2200</v>
      </c>
      <c r="S52" s="72">
        <f t="shared" si="16"/>
        <v>264.2</v>
      </c>
      <c r="T52" s="72">
        <f t="shared" si="6"/>
        <v>12.009090909090908</v>
      </c>
    </row>
    <row r="53" spans="1:20" s="14" customFormat="1" ht="29.25" customHeight="1">
      <c r="A53" s="31" t="s">
        <v>14</v>
      </c>
      <c r="B53" s="53">
        <v>18010900</v>
      </c>
      <c r="C53" s="72">
        <v>17300</v>
      </c>
      <c r="D53" s="72"/>
      <c r="E53" s="77"/>
      <c r="F53" s="77"/>
      <c r="G53" s="77">
        <v>3000</v>
      </c>
      <c r="H53" s="93">
        <v>2190.8</v>
      </c>
      <c r="I53" s="77"/>
      <c r="J53" s="72">
        <f t="shared" si="4"/>
        <v>73.02666666666667</v>
      </c>
      <c r="K53" s="72">
        <f t="shared" si="5"/>
        <v>12.663583815028904</v>
      </c>
      <c r="L53" s="77"/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f t="shared" si="15"/>
        <v>17300</v>
      </c>
      <c r="S53" s="72">
        <f t="shared" si="16"/>
        <v>2190.8</v>
      </c>
      <c r="T53" s="72">
        <f t="shared" si="6"/>
        <v>12.663583815028904</v>
      </c>
    </row>
    <row r="54" spans="1:20" s="14" customFormat="1" ht="32.25" customHeight="1">
      <c r="A54" s="31" t="s">
        <v>46</v>
      </c>
      <c r="B54" s="53">
        <v>18011000</v>
      </c>
      <c r="C54" s="72">
        <v>325</v>
      </c>
      <c r="D54" s="72"/>
      <c r="E54" s="77"/>
      <c r="F54" s="77"/>
      <c r="G54" s="77">
        <v>0</v>
      </c>
      <c r="H54" s="93">
        <v>0</v>
      </c>
      <c r="I54" s="77"/>
      <c r="J54" s="72"/>
      <c r="K54" s="72">
        <f t="shared" si="5"/>
        <v>0</v>
      </c>
      <c r="L54" s="77"/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f t="shared" si="15"/>
        <v>325</v>
      </c>
      <c r="S54" s="72">
        <f t="shared" si="16"/>
        <v>0</v>
      </c>
      <c r="T54" s="72">
        <f t="shared" si="6"/>
        <v>0</v>
      </c>
    </row>
    <row r="55" spans="1:20" s="14" customFormat="1" ht="34.5" customHeight="1">
      <c r="A55" s="31" t="s">
        <v>47</v>
      </c>
      <c r="B55" s="53">
        <v>18011100</v>
      </c>
      <c r="C55" s="72">
        <v>225</v>
      </c>
      <c r="D55" s="72"/>
      <c r="E55" s="77"/>
      <c r="F55" s="77"/>
      <c r="G55" s="77">
        <v>56.2</v>
      </c>
      <c r="H55" s="93">
        <v>18.7</v>
      </c>
      <c r="I55" s="77"/>
      <c r="J55" s="72">
        <f t="shared" si="4"/>
        <v>33.27402135231316</v>
      </c>
      <c r="K55" s="72">
        <f t="shared" si="5"/>
        <v>8.31111111111111</v>
      </c>
      <c r="L55" s="77"/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f t="shared" si="15"/>
        <v>225</v>
      </c>
      <c r="S55" s="72">
        <f t="shared" si="16"/>
        <v>18.7</v>
      </c>
      <c r="T55" s="72">
        <f t="shared" si="6"/>
        <v>8.31111111111111</v>
      </c>
    </row>
    <row r="56" spans="1:20" s="14" customFormat="1" ht="27" customHeight="1">
      <c r="A56" s="30" t="s">
        <v>48</v>
      </c>
      <c r="B56" s="29">
        <v>18030000</v>
      </c>
      <c r="C56" s="71">
        <f aca="true" t="shared" si="17" ref="C56:H56">C57+C59</f>
        <v>180</v>
      </c>
      <c r="D56" s="71">
        <f t="shared" si="17"/>
        <v>0</v>
      </c>
      <c r="E56" s="71">
        <f t="shared" si="17"/>
        <v>0</v>
      </c>
      <c r="F56" s="71">
        <f t="shared" si="17"/>
        <v>0</v>
      </c>
      <c r="G56" s="71">
        <f t="shared" si="17"/>
        <v>25</v>
      </c>
      <c r="H56" s="71">
        <f t="shared" si="17"/>
        <v>36.9</v>
      </c>
      <c r="I56" s="84"/>
      <c r="J56" s="71">
        <f t="shared" si="4"/>
        <v>147.6</v>
      </c>
      <c r="K56" s="71">
        <f t="shared" si="5"/>
        <v>20.5</v>
      </c>
      <c r="L56" s="84"/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f t="shared" si="15"/>
        <v>180</v>
      </c>
      <c r="S56" s="71">
        <f t="shared" si="16"/>
        <v>36.9</v>
      </c>
      <c r="T56" s="71">
        <f t="shared" si="6"/>
        <v>20.5</v>
      </c>
    </row>
    <row r="57" spans="1:20" s="14" customFormat="1" ht="34.5" customHeight="1">
      <c r="A57" s="31" t="s">
        <v>49</v>
      </c>
      <c r="B57" s="53">
        <v>18030100</v>
      </c>
      <c r="C57" s="72">
        <v>130</v>
      </c>
      <c r="D57" s="72"/>
      <c r="E57" s="77"/>
      <c r="F57" s="77"/>
      <c r="G57" s="77">
        <v>15</v>
      </c>
      <c r="H57" s="93">
        <v>35.5</v>
      </c>
      <c r="I57" s="77"/>
      <c r="J57" s="72">
        <f t="shared" si="4"/>
        <v>236.66666666666666</v>
      </c>
      <c r="K57" s="72">
        <f t="shared" si="5"/>
        <v>27.307692307692307</v>
      </c>
      <c r="L57" s="77"/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f t="shared" si="15"/>
        <v>130</v>
      </c>
      <c r="S57" s="72">
        <f t="shared" si="16"/>
        <v>35.5</v>
      </c>
      <c r="T57" s="72">
        <f t="shared" si="6"/>
        <v>27.307692307692307</v>
      </c>
    </row>
    <row r="58" spans="1:20" s="14" customFormat="1" ht="132.75" customHeight="1" hidden="1">
      <c r="A58" s="31"/>
      <c r="B58" s="53"/>
      <c r="C58" s="72"/>
      <c r="D58" s="72"/>
      <c r="E58" s="77"/>
      <c r="F58" s="77"/>
      <c r="G58" s="77"/>
      <c r="H58" s="93"/>
      <c r="I58" s="77"/>
      <c r="J58" s="72" t="e">
        <f t="shared" si="4"/>
        <v>#DIV/0!</v>
      </c>
      <c r="K58" s="72" t="e">
        <f t="shared" si="5"/>
        <v>#DIV/0!</v>
      </c>
      <c r="L58" s="77"/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f t="shared" si="15"/>
        <v>0</v>
      </c>
      <c r="S58" s="72">
        <f t="shared" si="16"/>
        <v>0</v>
      </c>
      <c r="T58" s="72" t="e">
        <f t="shared" si="6"/>
        <v>#DIV/0!</v>
      </c>
    </row>
    <row r="59" spans="1:20" s="14" customFormat="1" ht="33" customHeight="1">
      <c r="A59" s="31" t="s">
        <v>50</v>
      </c>
      <c r="B59" s="53">
        <v>18030200</v>
      </c>
      <c r="C59" s="72">
        <v>50</v>
      </c>
      <c r="D59" s="72"/>
      <c r="E59" s="77"/>
      <c r="F59" s="77"/>
      <c r="G59" s="77">
        <v>10</v>
      </c>
      <c r="H59" s="93">
        <v>1.4</v>
      </c>
      <c r="I59" s="77"/>
      <c r="J59" s="72">
        <f t="shared" si="4"/>
        <v>13.999999999999998</v>
      </c>
      <c r="K59" s="72">
        <f t="shared" si="5"/>
        <v>2.8</v>
      </c>
      <c r="L59" s="77"/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f t="shared" si="15"/>
        <v>50</v>
      </c>
      <c r="S59" s="72">
        <f t="shared" si="16"/>
        <v>1.4</v>
      </c>
      <c r="T59" s="72">
        <f t="shared" si="6"/>
        <v>2.8</v>
      </c>
    </row>
    <row r="60" spans="1:20" s="27" customFormat="1" ht="32.25" customHeight="1">
      <c r="A60" s="30" t="s">
        <v>51</v>
      </c>
      <c r="B60" s="29">
        <v>18050000</v>
      </c>
      <c r="C60" s="71">
        <f aca="true" t="shared" si="18" ref="C60:H60">C62+C63+C64</f>
        <v>182000</v>
      </c>
      <c r="D60" s="71">
        <f t="shared" si="18"/>
        <v>0</v>
      </c>
      <c r="E60" s="71">
        <f t="shared" si="18"/>
        <v>0</v>
      </c>
      <c r="F60" s="71">
        <f t="shared" si="18"/>
        <v>0</v>
      </c>
      <c r="G60" s="71">
        <f t="shared" si="18"/>
        <v>42100</v>
      </c>
      <c r="H60" s="71">
        <f t="shared" si="18"/>
        <v>44535</v>
      </c>
      <c r="I60" s="84"/>
      <c r="J60" s="71">
        <f t="shared" si="4"/>
        <v>105.78384798099762</v>
      </c>
      <c r="K60" s="71">
        <f t="shared" si="5"/>
        <v>24.469780219780223</v>
      </c>
      <c r="L60" s="84"/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f t="shared" si="15"/>
        <v>182000</v>
      </c>
      <c r="S60" s="71">
        <f t="shared" si="16"/>
        <v>44535</v>
      </c>
      <c r="T60" s="71">
        <f t="shared" si="6"/>
        <v>24.469780219780223</v>
      </c>
    </row>
    <row r="61" spans="1:20" s="14" customFormat="1" ht="0.75" customHeight="1">
      <c r="A61" s="31"/>
      <c r="B61" s="53"/>
      <c r="C61" s="73"/>
      <c r="D61" s="73"/>
      <c r="E61" s="77"/>
      <c r="F61" s="77"/>
      <c r="G61" s="77"/>
      <c r="H61" s="93"/>
      <c r="I61" s="77"/>
      <c r="J61" s="71" t="e">
        <f t="shared" si="4"/>
        <v>#DIV/0!</v>
      </c>
      <c r="K61" s="71" t="e">
        <f t="shared" si="5"/>
        <v>#DIV/0!</v>
      </c>
      <c r="L61" s="77"/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1">
        <f t="shared" si="15"/>
        <v>0</v>
      </c>
      <c r="S61" s="71">
        <f t="shared" si="16"/>
        <v>0</v>
      </c>
      <c r="T61" s="71" t="e">
        <f t="shared" si="6"/>
        <v>#DIV/0!</v>
      </c>
    </row>
    <row r="62" spans="1:20" s="14" customFormat="1" ht="41.25" customHeight="1">
      <c r="A62" s="31" t="s">
        <v>22</v>
      </c>
      <c r="B62" s="53">
        <v>18050300</v>
      </c>
      <c r="C62" s="73">
        <v>20200</v>
      </c>
      <c r="D62" s="72"/>
      <c r="E62" s="77"/>
      <c r="F62" s="77"/>
      <c r="G62" s="77">
        <v>4900</v>
      </c>
      <c r="H62" s="93">
        <v>5127.4</v>
      </c>
      <c r="I62" s="77"/>
      <c r="J62" s="72">
        <f t="shared" si="4"/>
        <v>104.6408163265306</v>
      </c>
      <c r="K62" s="72">
        <f t="shared" si="5"/>
        <v>25.383168316831682</v>
      </c>
      <c r="L62" s="77"/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f t="shared" si="15"/>
        <v>20200</v>
      </c>
      <c r="S62" s="72">
        <f t="shared" si="16"/>
        <v>5127.4</v>
      </c>
      <c r="T62" s="72">
        <f t="shared" si="6"/>
        <v>25.383168316831682</v>
      </c>
    </row>
    <row r="63" spans="1:20" s="14" customFormat="1" ht="37.5" customHeight="1">
      <c r="A63" s="31" t="s">
        <v>23</v>
      </c>
      <c r="B63" s="53">
        <v>18050400</v>
      </c>
      <c r="C63" s="73">
        <v>161800</v>
      </c>
      <c r="D63" s="72"/>
      <c r="E63" s="77"/>
      <c r="F63" s="77"/>
      <c r="G63" s="77">
        <v>37200</v>
      </c>
      <c r="H63" s="93">
        <v>39407.6</v>
      </c>
      <c r="I63" s="77"/>
      <c r="J63" s="72">
        <f t="shared" si="4"/>
        <v>105.93440860215053</v>
      </c>
      <c r="K63" s="72">
        <f t="shared" si="5"/>
        <v>24.355747836835597</v>
      </c>
      <c r="L63" s="77"/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f t="shared" si="15"/>
        <v>161800</v>
      </c>
      <c r="S63" s="72">
        <f t="shared" si="16"/>
        <v>39407.6</v>
      </c>
      <c r="T63" s="72">
        <f t="shared" si="6"/>
        <v>24.355747836835597</v>
      </c>
    </row>
    <row r="64" spans="1:20" s="14" customFormat="1" ht="90" customHeight="1" hidden="1">
      <c r="A64" s="60" t="s">
        <v>266</v>
      </c>
      <c r="B64" s="61">
        <v>18050500</v>
      </c>
      <c r="C64" s="72">
        <v>0</v>
      </c>
      <c r="D64" s="72"/>
      <c r="E64" s="77"/>
      <c r="F64" s="77"/>
      <c r="G64" s="77"/>
      <c r="H64" s="93"/>
      <c r="I64" s="77"/>
      <c r="J64" s="71" t="e">
        <f t="shared" si="4"/>
        <v>#DIV/0!</v>
      </c>
      <c r="K64" s="71" t="e">
        <f t="shared" si="5"/>
        <v>#DIV/0!</v>
      </c>
      <c r="L64" s="77"/>
      <c r="M64" s="72">
        <v>0</v>
      </c>
      <c r="N64" s="72">
        <v>0</v>
      </c>
      <c r="O64" s="72"/>
      <c r="P64" s="72"/>
      <c r="Q64" s="72">
        <v>0</v>
      </c>
      <c r="R64" s="72">
        <f t="shared" si="15"/>
        <v>0</v>
      </c>
      <c r="S64" s="72">
        <f t="shared" si="16"/>
        <v>0</v>
      </c>
      <c r="T64" s="26" t="e">
        <f t="shared" si="6"/>
        <v>#DIV/0!</v>
      </c>
    </row>
    <row r="65" spans="1:20" s="14" customFormat="1" ht="42" customHeight="1">
      <c r="A65" s="30" t="s">
        <v>24</v>
      </c>
      <c r="B65" s="29">
        <v>19000000</v>
      </c>
      <c r="C65" s="71">
        <f aca="true" t="shared" si="19" ref="C65:H65">C66</f>
        <v>0</v>
      </c>
      <c r="D65" s="71">
        <f t="shared" si="19"/>
        <v>0</v>
      </c>
      <c r="E65" s="71">
        <f t="shared" si="19"/>
        <v>0</v>
      </c>
      <c r="F65" s="71">
        <f t="shared" si="19"/>
        <v>0</v>
      </c>
      <c r="G65" s="71">
        <f t="shared" si="19"/>
        <v>0</v>
      </c>
      <c r="H65" s="71">
        <f t="shared" si="19"/>
        <v>0</v>
      </c>
      <c r="I65" s="71">
        <v>0</v>
      </c>
      <c r="J65" s="71">
        <v>0</v>
      </c>
      <c r="K65" s="71">
        <v>0</v>
      </c>
      <c r="L65" s="71">
        <v>0</v>
      </c>
      <c r="M65" s="82">
        <f>M66</f>
        <v>8587.5</v>
      </c>
      <c r="N65" s="82">
        <f>N66+N70</f>
        <v>1965.3999999999999</v>
      </c>
      <c r="O65" s="84"/>
      <c r="P65" s="84"/>
      <c r="Q65" s="84">
        <f>N65/M65*100</f>
        <v>22.886754002911207</v>
      </c>
      <c r="R65" s="71">
        <f t="shared" si="15"/>
        <v>8587.5</v>
      </c>
      <c r="S65" s="71">
        <f t="shared" si="16"/>
        <v>1965.3999999999999</v>
      </c>
      <c r="T65" s="71">
        <f t="shared" si="6"/>
        <v>22.886754002911207</v>
      </c>
    </row>
    <row r="66" spans="1:20" s="14" customFormat="1" ht="27.75" customHeight="1">
      <c r="A66" s="30" t="s">
        <v>25</v>
      </c>
      <c r="B66" s="29">
        <v>19010000</v>
      </c>
      <c r="C66" s="71">
        <f>C67+C68+C69</f>
        <v>0</v>
      </c>
      <c r="D66" s="71">
        <f>D67+D68+D69</f>
        <v>0</v>
      </c>
      <c r="E66" s="71">
        <f>E67+E68+E69</f>
        <v>0</v>
      </c>
      <c r="F66" s="71">
        <f>F67+F68+F69</f>
        <v>0</v>
      </c>
      <c r="G66" s="71">
        <v>0</v>
      </c>
      <c r="H66" s="71">
        <f>H67+H68+H69</f>
        <v>0</v>
      </c>
      <c r="I66" s="71">
        <v>0</v>
      </c>
      <c r="J66" s="71">
        <v>0</v>
      </c>
      <c r="K66" s="71">
        <v>0</v>
      </c>
      <c r="L66" s="71">
        <v>0</v>
      </c>
      <c r="M66" s="82">
        <f>M67+M68+M69</f>
        <v>8587.5</v>
      </c>
      <c r="N66" s="82">
        <f>N67+N68+N69</f>
        <v>1965.3999999999999</v>
      </c>
      <c r="O66" s="84"/>
      <c r="P66" s="84"/>
      <c r="Q66" s="84">
        <f>N66/M66*100</f>
        <v>22.886754002911207</v>
      </c>
      <c r="R66" s="71">
        <f t="shared" si="15"/>
        <v>8587.5</v>
      </c>
      <c r="S66" s="71">
        <f t="shared" si="16"/>
        <v>1965.3999999999999</v>
      </c>
      <c r="T66" s="71">
        <f t="shared" si="6"/>
        <v>22.886754002911207</v>
      </c>
    </row>
    <row r="67" spans="1:20" s="27" customFormat="1" ht="86.25" customHeight="1">
      <c r="A67" s="51" t="s">
        <v>52</v>
      </c>
      <c r="B67" s="53">
        <v>19010100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3">
        <v>0</v>
      </c>
      <c r="I67" s="72">
        <v>0</v>
      </c>
      <c r="J67" s="72">
        <v>0</v>
      </c>
      <c r="K67" s="72">
        <v>0</v>
      </c>
      <c r="L67" s="72">
        <v>0</v>
      </c>
      <c r="M67" s="83">
        <v>8217.5</v>
      </c>
      <c r="N67" s="77">
        <v>1911.1</v>
      </c>
      <c r="O67" s="77"/>
      <c r="P67" s="77"/>
      <c r="Q67" s="77">
        <f>N67/M67*100</f>
        <v>23.256464861575903</v>
      </c>
      <c r="R67" s="72">
        <f t="shared" si="15"/>
        <v>8217.5</v>
      </c>
      <c r="S67" s="72">
        <f t="shared" si="16"/>
        <v>1911.1</v>
      </c>
      <c r="T67" s="72">
        <f t="shared" si="6"/>
        <v>23.256464861575903</v>
      </c>
    </row>
    <row r="68" spans="1:20" s="27" customFormat="1" ht="45.75" customHeight="1">
      <c r="A68" s="51" t="s">
        <v>255</v>
      </c>
      <c r="B68" s="53">
        <v>19010200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3">
        <v>0</v>
      </c>
      <c r="I68" s="72">
        <v>0</v>
      </c>
      <c r="J68" s="72">
        <v>0</v>
      </c>
      <c r="K68" s="72">
        <v>0</v>
      </c>
      <c r="L68" s="72">
        <v>0</v>
      </c>
      <c r="M68" s="83">
        <v>270</v>
      </c>
      <c r="N68" s="77">
        <v>39.6</v>
      </c>
      <c r="O68" s="77"/>
      <c r="P68" s="77"/>
      <c r="Q68" s="77">
        <f>N68/M68*100</f>
        <v>14.666666666666666</v>
      </c>
      <c r="R68" s="72">
        <f t="shared" si="15"/>
        <v>270</v>
      </c>
      <c r="S68" s="72">
        <f t="shared" si="16"/>
        <v>39.6</v>
      </c>
      <c r="T68" s="72">
        <f t="shared" si="6"/>
        <v>14.666666666666666</v>
      </c>
    </row>
    <row r="69" spans="1:20" s="14" customFormat="1" ht="75.75" customHeight="1">
      <c r="A69" s="51" t="s">
        <v>256</v>
      </c>
      <c r="B69" s="53">
        <v>19010300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3">
        <v>0</v>
      </c>
      <c r="I69" s="72">
        <v>0</v>
      </c>
      <c r="J69" s="72">
        <v>0</v>
      </c>
      <c r="K69" s="72">
        <v>0</v>
      </c>
      <c r="L69" s="72">
        <v>0</v>
      </c>
      <c r="M69" s="83">
        <v>100</v>
      </c>
      <c r="N69" s="77">
        <v>14.7</v>
      </c>
      <c r="O69" s="77"/>
      <c r="P69" s="77"/>
      <c r="Q69" s="77">
        <f>N69/M69*100</f>
        <v>14.7</v>
      </c>
      <c r="R69" s="72">
        <f t="shared" si="15"/>
        <v>100</v>
      </c>
      <c r="S69" s="72">
        <f t="shared" si="16"/>
        <v>14.7</v>
      </c>
      <c r="T69" s="72">
        <f t="shared" si="6"/>
        <v>14.7</v>
      </c>
    </row>
    <row r="70" spans="1:20" s="14" customFormat="1" ht="44.25" customHeight="1" hidden="1">
      <c r="A70" s="54" t="s">
        <v>237</v>
      </c>
      <c r="B70" s="55">
        <v>19050000</v>
      </c>
      <c r="C70" s="71">
        <f>C71</f>
        <v>0</v>
      </c>
      <c r="D70" s="71">
        <v>0</v>
      </c>
      <c r="E70" s="71">
        <v>0</v>
      </c>
      <c r="F70" s="71">
        <v>0</v>
      </c>
      <c r="G70" s="71"/>
      <c r="H70" s="73">
        <v>0</v>
      </c>
      <c r="I70" s="71">
        <v>0</v>
      </c>
      <c r="J70" s="71" t="e">
        <f t="shared" si="4"/>
        <v>#DIV/0!</v>
      </c>
      <c r="K70" s="71" t="e">
        <f t="shared" si="5"/>
        <v>#DIV/0!</v>
      </c>
      <c r="L70" s="71">
        <v>0</v>
      </c>
      <c r="M70" s="82">
        <f>M71</f>
        <v>0</v>
      </c>
      <c r="N70" s="84">
        <f>N71</f>
        <v>0</v>
      </c>
      <c r="O70" s="84"/>
      <c r="P70" s="84"/>
      <c r="Q70" s="84"/>
      <c r="R70" s="73">
        <f t="shared" si="15"/>
        <v>0</v>
      </c>
      <c r="S70" s="72">
        <f t="shared" si="16"/>
        <v>0</v>
      </c>
      <c r="T70" s="72" t="e">
        <f t="shared" si="6"/>
        <v>#DIV/0!</v>
      </c>
    </row>
    <row r="71" spans="1:20" s="14" customFormat="1" ht="69.75" customHeight="1" hidden="1">
      <c r="A71" s="58" t="s">
        <v>268</v>
      </c>
      <c r="B71" s="61">
        <v>19050200</v>
      </c>
      <c r="C71" s="72">
        <v>0</v>
      </c>
      <c r="D71" s="73">
        <v>0</v>
      </c>
      <c r="E71" s="73">
        <v>0</v>
      </c>
      <c r="F71" s="73">
        <v>0</v>
      </c>
      <c r="G71" s="73"/>
      <c r="H71" s="73">
        <v>0</v>
      </c>
      <c r="I71" s="73">
        <v>0</v>
      </c>
      <c r="J71" s="71" t="e">
        <f t="shared" si="4"/>
        <v>#DIV/0!</v>
      </c>
      <c r="K71" s="71" t="e">
        <f t="shared" si="5"/>
        <v>#DIV/0!</v>
      </c>
      <c r="L71" s="73">
        <v>0</v>
      </c>
      <c r="M71" s="95">
        <v>0</v>
      </c>
      <c r="N71" s="93"/>
      <c r="O71" s="93"/>
      <c r="P71" s="93"/>
      <c r="Q71" s="93"/>
      <c r="R71" s="73">
        <f t="shared" si="15"/>
        <v>0</v>
      </c>
      <c r="S71" s="72">
        <f t="shared" si="16"/>
        <v>0</v>
      </c>
      <c r="T71" s="72" t="e">
        <f t="shared" si="6"/>
        <v>#DIV/0!</v>
      </c>
    </row>
    <row r="72" spans="1:20" s="14" customFormat="1" ht="26.25" customHeight="1">
      <c r="A72" s="30" t="s">
        <v>53</v>
      </c>
      <c r="B72" s="29">
        <v>20000000</v>
      </c>
      <c r="C72" s="71">
        <f aca="true" t="shared" si="20" ref="C72:H72">C73+C84+C99</f>
        <v>24877.7</v>
      </c>
      <c r="D72" s="71">
        <f t="shared" si="20"/>
        <v>0</v>
      </c>
      <c r="E72" s="71">
        <f t="shared" si="20"/>
        <v>0</v>
      </c>
      <c r="F72" s="71">
        <f t="shared" si="20"/>
        <v>0</v>
      </c>
      <c r="G72" s="71">
        <f t="shared" si="20"/>
        <v>5958.3</v>
      </c>
      <c r="H72" s="71">
        <f t="shared" si="20"/>
        <v>3984.5</v>
      </c>
      <c r="I72" s="71">
        <f>I73+I84+I99+I109</f>
        <v>0</v>
      </c>
      <c r="J72" s="71">
        <f t="shared" si="4"/>
        <v>66.8731013879798</v>
      </c>
      <c r="K72" s="71">
        <f t="shared" si="5"/>
        <v>16.016351993954427</v>
      </c>
      <c r="L72" s="71"/>
      <c r="M72" s="71">
        <f>M73+M84+M99+M109</f>
        <v>67550.8</v>
      </c>
      <c r="N72" s="71">
        <f>N73+N84+N99+N109</f>
        <v>9350.4</v>
      </c>
      <c r="O72" s="71">
        <f>O99++O109</f>
        <v>0</v>
      </c>
      <c r="P72" s="71">
        <f>P99++P109</f>
        <v>0</v>
      </c>
      <c r="Q72" s="71">
        <f>N72/M72*100</f>
        <v>13.842027037429608</v>
      </c>
      <c r="R72" s="71">
        <f t="shared" si="15"/>
        <v>92428.5</v>
      </c>
      <c r="S72" s="71">
        <f t="shared" si="16"/>
        <v>13334.9</v>
      </c>
      <c r="T72" s="71">
        <f t="shared" si="6"/>
        <v>14.42725999015455</v>
      </c>
    </row>
    <row r="73" spans="1:20" s="14" customFormat="1" ht="30" customHeight="1">
      <c r="A73" s="30" t="s">
        <v>15</v>
      </c>
      <c r="B73" s="29">
        <v>21000000</v>
      </c>
      <c r="C73" s="71">
        <f aca="true" t="shared" si="21" ref="C73:H73">C74+C77</f>
        <v>830</v>
      </c>
      <c r="D73" s="71">
        <f t="shared" si="21"/>
        <v>0</v>
      </c>
      <c r="E73" s="71">
        <f t="shared" si="21"/>
        <v>0</v>
      </c>
      <c r="F73" s="71">
        <f t="shared" si="21"/>
        <v>0</v>
      </c>
      <c r="G73" s="71">
        <f t="shared" si="21"/>
        <v>216</v>
      </c>
      <c r="H73" s="71">
        <f t="shared" si="21"/>
        <v>285</v>
      </c>
      <c r="I73" s="84"/>
      <c r="J73" s="71">
        <f t="shared" si="4"/>
        <v>131.94444444444443</v>
      </c>
      <c r="K73" s="71">
        <f t="shared" si="5"/>
        <v>34.33734939759036</v>
      </c>
      <c r="L73" s="84"/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71">
        <f t="shared" si="15"/>
        <v>830</v>
      </c>
      <c r="S73" s="71">
        <f t="shared" si="16"/>
        <v>285</v>
      </c>
      <c r="T73" s="71">
        <f t="shared" si="6"/>
        <v>34.33734939759036</v>
      </c>
    </row>
    <row r="74" spans="1:20" s="14" customFormat="1" ht="119.25" customHeight="1">
      <c r="A74" s="30" t="s">
        <v>257</v>
      </c>
      <c r="B74" s="29">
        <v>21010000</v>
      </c>
      <c r="C74" s="71">
        <f aca="true" t="shared" si="22" ref="C74:H74">C75</f>
        <v>80</v>
      </c>
      <c r="D74" s="71">
        <f t="shared" si="22"/>
        <v>0</v>
      </c>
      <c r="E74" s="71">
        <f t="shared" si="22"/>
        <v>0</v>
      </c>
      <c r="F74" s="71">
        <f t="shared" si="22"/>
        <v>0</v>
      </c>
      <c r="G74" s="71">
        <f t="shared" si="22"/>
        <v>30</v>
      </c>
      <c r="H74" s="71">
        <f t="shared" si="22"/>
        <v>12.9</v>
      </c>
      <c r="I74" s="84"/>
      <c r="J74" s="71">
        <f t="shared" si="4"/>
        <v>43</v>
      </c>
      <c r="K74" s="71">
        <f t="shared" si="5"/>
        <v>16.125</v>
      </c>
      <c r="L74" s="84"/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71">
        <f aca="true" t="shared" si="23" ref="R74:R105">C74+M74</f>
        <v>80</v>
      </c>
      <c r="S74" s="71">
        <f aca="true" t="shared" si="24" ref="S74:S105">H74+N74</f>
        <v>12.9</v>
      </c>
      <c r="T74" s="71">
        <f t="shared" si="6"/>
        <v>16.125</v>
      </c>
    </row>
    <row r="75" spans="1:20" s="27" customFormat="1" ht="60.75" customHeight="1">
      <c r="A75" s="51" t="s">
        <v>258</v>
      </c>
      <c r="B75" s="53">
        <v>21010300</v>
      </c>
      <c r="C75" s="72">
        <v>80</v>
      </c>
      <c r="D75" s="72"/>
      <c r="E75" s="77"/>
      <c r="F75" s="77"/>
      <c r="G75" s="77">
        <v>30</v>
      </c>
      <c r="H75" s="77">
        <v>12.9</v>
      </c>
      <c r="I75" s="77"/>
      <c r="J75" s="72">
        <f t="shared" si="4"/>
        <v>43</v>
      </c>
      <c r="K75" s="72">
        <f t="shared" si="5"/>
        <v>16.125</v>
      </c>
      <c r="L75" s="77"/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73">
        <f t="shared" si="23"/>
        <v>80</v>
      </c>
      <c r="S75" s="72">
        <f t="shared" si="24"/>
        <v>12.9</v>
      </c>
      <c r="T75" s="72">
        <f t="shared" si="6"/>
        <v>16.125</v>
      </c>
    </row>
    <row r="76" spans="1:20" s="14" customFormat="1" ht="187.5" customHeight="1" hidden="1">
      <c r="A76" s="60"/>
      <c r="B76" s="61"/>
      <c r="C76" s="72"/>
      <c r="D76" s="73"/>
      <c r="E76" s="77"/>
      <c r="F76" s="77"/>
      <c r="G76" s="77"/>
      <c r="H76" s="77"/>
      <c r="I76" s="77"/>
      <c r="J76" s="71" t="e">
        <f t="shared" si="4"/>
        <v>#DIV/0!</v>
      </c>
      <c r="K76" s="71" t="e">
        <f t="shared" si="5"/>
        <v>#DIV/0!</v>
      </c>
      <c r="L76" s="84"/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26">
        <f t="shared" si="23"/>
        <v>0</v>
      </c>
      <c r="S76" s="26">
        <f t="shared" si="24"/>
        <v>0</v>
      </c>
      <c r="T76" s="26" t="e">
        <f t="shared" si="6"/>
        <v>#DIV/0!</v>
      </c>
    </row>
    <row r="77" spans="1:20" s="14" customFormat="1" ht="28.5" customHeight="1">
      <c r="A77" s="30" t="s">
        <v>3</v>
      </c>
      <c r="B77" s="29">
        <v>21080000</v>
      </c>
      <c r="C77" s="71">
        <f aca="true" t="shared" si="25" ref="C77:H77">C80+C81</f>
        <v>750</v>
      </c>
      <c r="D77" s="71">
        <f t="shared" si="25"/>
        <v>0</v>
      </c>
      <c r="E77" s="71">
        <f t="shared" si="25"/>
        <v>0</v>
      </c>
      <c r="F77" s="71">
        <f t="shared" si="25"/>
        <v>0</v>
      </c>
      <c r="G77" s="71">
        <f t="shared" si="25"/>
        <v>186</v>
      </c>
      <c r="H77" s="71">
        <f t="shared" si="25"/>
        <v>272.1</v>
      </c>
      <c r="I77" s="84"/>
      <c r="J77" s="71">
        <f t="shared" si="4"/>
        <v>146.29032258064518</v>
      </c>
      <c r="K77" s="71">
        <f t="shared" si="5"/>
        <v>36.28</v>
      </c>
      <c r="L77" s="84"/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71">
        <f t="shared" si="23"/>
        <v>750</v>
      </c>
      <c r="S77" s="71">
        <f t="shared" si="24"/>
        <v>272.1</v>
      </c>
      <c r="T77" s="71">
        <f aca="true" t="shared" si="26" ref="T77:T103">S77/R77*100</f>
        <v>36.28</v>
      </c>
    </row>
    <row r="78" spans="1:20" s="14" customFormat="1" ht="19.5" customHeight="1" hidden="1">
      <c r="A78" s="60"/>
      <c r="B78" s="61"/>
      <c r="C78" s="72"/>
      <c r="D78" s="72"/>
      <c r="E78" s="77"/>
      <c r="F78" s="77"/>
      <c r="G78" s="77"/>
      <c r="H78" s="77"/>
      <c r="I78" s="77"/>
      <c r="J78" s="71" t="e">
        <f t="shared" si="4"/>
        <v>#DIV/0!</v>
      </c>
      <c r="K78" s="71" t="e">
        <f t="shared" si="5"/>
        <v>#DIV/0!</v>
      </c>
      <c r="L78" s="77"/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26">
        <f t="shared" si="23"/>
        <v>0</v>
      </c>
      <c r="S78" s="26">
        <f t="shared" si="24"/>
        <v>0</v>
      </c>
      <c r="T78" s="26" t="e">
        <f t="shared" si="26"/>
        <v>#DIV/0!</v>
      </c>
    </row>
    <row r="79" spans="1:20" s="27" customFormat="1" ht="75.75" customHeight="1" hidden="1">
      <c r="A79" s="58"/>
      <c r="B79" s="61"/>
      <c r="C79" s="72"/>
      <c r="D79" s="72"/>
      <c r="E79" s="72"/>
      <c r="F79" s="72"/>
      <c r="G79" s="72"/>
      <c r="H79" s="72"/>
      <c r="I79" s="77"/>
      <c r="J79" s="71" t="e">
        <f t="shared" si="4"/>
        <v>#DIV/0!</v>
      </c>
      <c r="K79" s="71" t="e">
        <f t="shared" si="5"/>
        <v>#DIV/0!</v>
      </c>
      <c r="L79" s="77"/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26">
        <f t="shared" si="23"/>
        <v>0</v>
      </c>
      <c r="S79" s="26">
        <f t="shared" si="24"/>
        <v>0</v>
      </c>
      <c r="T79" s="26" t="e">
        <f t="shared" si="26"/>
        <v>#DIV/0!</v>
      </c>
    </row>
    <row r="80" spans="1:20" s="27" customFormat="1" ht="45.75" customHeight="1">
      <c r="A80" s="31" t="s">
        <v>291</v>
      </c>
      <c r="B80" s="53">
        <v>21081100</v>
      </c>
      <c r="C80" s="72">
        <v>350</v>
      </c>
      <c r="D80" s="72"/>
      <c r="E80" s="72"/>
      <c r="F80" s="72"/>
      <c r="G80" s="72">
        <v>87</v>
      </c>
      <c r="H80" s="72">
        <v>162.5</v>
      </c>
      <c r="I80" s="77"/>
      <c r="J80" s="72">
        <f t="shared" si="4"/>
        <v>186.7816091954023</v>
      </c>
      <c r="K80" s="72">
        <f t="shared" si="5"/>
        <v>46.42857142857143</v>
      </c>
      <c r="L80" s="77"/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73">
        <f t="shared" si="23"/>
        <v>350</v>
      </c>
      <c r="S80" s="72">
        <f t="shared" si="24"/>
        <v>162.5</v>
      </c>
      <c r="T80" s="72">
        <f t="shared" si="26"/>
        <v>46.42857142857143</v>
      </c>
    </row>
    <row r="81" spans="1:20" s="14" customFormat="1" ht="72" customHeight="1">
      <c r="A81" s="51" t="s">
        <v>54</v>
      </c>
      <c r="B81" s="53">
        <v>21081500</v>
      </c>
      <c r="C81" s="72">
        <v>400</v>
      </c>
      <c r="D81" s="72"/>
      <c r="E81" s="72"/>
      <c r="F81" s="72"/>
      <c r="G81" s="72">
        <v>99</v>
      </c>
      <c r="H81" s="77">
        <v>109.6</v>
      </c>
      <c r="I81" s="77"/>
      <c r="J81" s="72">
        <f aca="true" t="shared" si="27" ref="J81:J144">H81/G81*100</f>
        <v>110.70707070707071</v>
      </c>
      <c r="K81" s="72">
        <f aca="true" t="shared" si="28" ref="K81:K103">H81/C81*100</f>
        <v>27.399999999999995</v>
      </c>
      <c r="L81" s="77"/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73">
        <f t="shared" si="23"/>
        <v>400</v>
      </c>
      <c r="S81" s="72">
        <f t="shared" si="24"/>
        <v>109.6</v>
      </c>
      <c r="T81" s="72">
        <f t="shared" si="26"/>
        <v>27.399999999999995</v>
      </c>
    </row>
    <row r="82" spans="1:20" s="14" customFormat="1" ht="28.5" customHeight="1" hidden="1">
      <c r="A82" s="58"/>
      <c r="B82" s="61"/>
      <c r="C82" s="72"/>
      <c r="D82" s="72"/>
      <c r="E82" s="77"/>
      <c r="F82" s="77"/>
      <c r="G82" s="77"/>
      <c r="H82" s="77"/>
      <c r="I82" s="77"/>
      <c r="J82" s="71" t="e">
        <f t="shared" si="27"/>
        <v>#DIV/0!</v>
      </c>
      <c r="K82" s="71" t="e">
        <f t="shared" si="28"/>
        <v>#DIV/0!</v>
      </c>
      <c r="L82" s="77"/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73">
        <f t="shared" si="23"/>
        <v>0</v>
      </c>
      <c r="S82" s="72">
        <f t="shared" si="24"/>
        <v>0</v>
      </c>
      <c r="T82" s="26" t="e">
        <f t="shared" si="26"/>
        <v>#DIV/0!</v>
      </c>
    </row>
    <row r="83" spans="1:20" s="14" customFormat="1" ht="19.5" customHeight="1" hidden="1">
      <c r="A83" s="60"/>
      <c r="B83" s="61"/>
      <c r="C83" s="72"/>
      <c r="D83" s="73"/>
      <c r="E83" s="94"/>
      <c r="F83" s="94"/>
      <c r="G83" s="94"/>
      <c r="H83" s="77"/>
      <c r="I83" s="77"/>
      <c r="J83" s="71" t="e">
        <f t="shared" si="27"/>
        <v>#DIV/0!</v>
      </c>
      <c r="K83" s="71" t="e">
        <f t="shared" si="28"/>
        <v>#DIV/0!</v>
      </c>
      <c r="L83" s="84"/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73">
        <f t="shared" si="23"/>
        <v>0</v>
      </c>
      <c r="S83" s="72">
        <f t="shared" si="24"/>
        <v>0</v>
      </c>
      <c r="T83" s="26" t="e">
        <f t="shared" si="26"/>
        <v>#DIV/0!</v>
      </c>
    </row>
    <row r="84" spans="1:20" s="14" customFormat="1" ht="51.75" customHeight="1">
      <c r="A84" s="28" t="s">
        <v>55</v>
      </c>
      <c r="B84" s="29">
        <v>22000000</v>
      </c>
      <c r="C84" s="71">
        <f aca="true" t="shared" si="29" ref="C84:H84">C85+C93+C95</f>
        <v>17017.7</v>
      </c>
      <c r="D84" s="71">
        <f t="shared" si="29"/>
        <v>0</v>
      </c>
      <c r="E84" s="71">
        <f t="shared" si="29"/>
        <v>0</v>
      </c>
      <c r="F84" s="71">
        <f t="shared" si="29"/>
        <v>0</v>
      </c>
      <c r="G84" s="71">
        <f t="shared" si="29"/>
        <v>3972.3</v>
      </c>
      <c r="H84" s="71">
        <f t="shared" si="29"/>
        <v>2436.8</v>
      </c>
      <c r="I84" s="84"/>
      <c r="J84" s="71">
        <f t="shared" si="27"/>
        <v>61.344812828839714</v>
      </c>
      <c r="K84" s="71">
        <f t="shared" si="28"/>
        <v>14.319208823754092</v>
      </c>
      <c r="L84" s="84"/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71">
        <f t="shared" si="23"/>
        <v>17017.7</v>
      </c>
      <c r="S84" s="71">
        <f t="shared" si="24"/>
        <v>2436.8</v>
      </c>
      <c r="T84" s="71">
        <f t="shared" si="26"/>
        <v>14.319208823754092</v>
      </c>
    </row>
    <row r="85" spans="1:20" s="27" customFormat="1" ht="29.25" customHeight="1">
      <c r="A85" s="28" t="s">
        <v>56</v>
      </c>
      <c r="B85" s="29">
        <v>22010000</v>
      </c>
      <c r="C85" s="71">
        <f aca="true" t="shared" si="30" ref="C85:H85">C86+C87+C90+C91+C92</f>
        <v>11600</v>
      </c>
      <c r="D85" s="71">
        <f t="shared" si="30"/>
        <v>0</v>
      </c>
      <c r="E85" s="71">
        <f t="shared" si="30"/>
        <v>0</v>
      </c>
      <c r="F85" s="71">
        <f t="shared" si="30"/>
        <v>0</v>
      </c>
      <c r="G85" s="71">
        <f t="shared" si="30"/>
        <v>2857.3</v>
      </c>
      <c r="H85" s="71">
        <f t="shared" si="30"/>
        <v>1857.4</v>
      </c>
      <c r="I85" s="84"/>
      <c r="J85" s="71">
        <f t="shared" si="27"/>
        <v>65.00542470164142</v>
      </c>
      <c r="K85" s="71">
        <f t="shared" si="28"/>
        <v>16.012068965517244</v>
      </c>
      <c r="L85" s="84"/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71">
        <f t="shared" si="23"/>
        <v>11600</v>
      </c>
      <c r="S85" s="71">
        <f t="shared" si="24"/>
        <v>1857.4</v>
      </c>
      <c r="T85" s="71">
        <f t="shared" si="26"/>
        <v>16.012068965517244</v>
      </c>
    </row>
    <row r="86" spans="1:20" s="14" customFormat="1" ht="81.75" customHeight="1">
      <c r="A86" s="51" t="s">
        <v>57</v>
      </c>
      <c r="B86" s="53">
        <v>22010200</v>
      </c>
      <c r="C86" s="72">
        <v>140</v>
      </c>
      <c r="D86" s="72"/>
      <c r="E86" s="94"/>
      <c r="F86" s="77"/>
      <c r="G86" s="77">
        <v>33</v>
      </c>
      <c r="H86" s="77">
        <v>0</v>
      </c>
      <c r="I86" s="77"/>
      <c r="J86" s="72">
        <f t="shared" si="27"/>
        <v>0</v>
      </c>
      <c r="K86" s="72">
        <f t="shared" si="28"/>
        <v>0</v>
      </c>
      <c r="L86" s="77"/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73">
        <f t="shared" si="23"/>
        <v>140</v>
      </c>
      <c r="S86" s="72">
        <f t="shared" si="24"/>
        <v>0</v>
      </c>
      <c r="T86" s="72">
        <f t="shared" si="26"/>
        <v>0</v>
      </c>
    </row>
    <row r="87" spans="1:20" s="14" customFormat="1" ht="63" customHeight="1">
      <c r="A87" s="51" t="s">
        <v>58</v>
      </c>
      <c r="B87" s="53">
        <v>22010300</v>
      </c>
      <c r="C87" s="72">
        <v>610</v>
      </c>
      <c r="D87" s="72"/>
      <c r="E87" s="94"/>
      <c r="F87" s="94"/>
      <c r="G87" s="77">
        <v>159</v>
      </c>
      <c r="H87" s="77">
        <v>81.8</v>
      </c>
      <c r="I87" s="77"/>
      <c r="J87" s="72">
        <f t="shared" si="27"/>
        <v>51.44654088050314</v>
      </c>
      <c r="K87" s="72">
        <f t="shared" si="28"/>
        <v>13.40983606557377</v>
      </c>
      <c r="L87" s="77"/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73">
        <f t="shared" si="23"/>
        <v>610</v>
      </c>
      <c r="S87" s="72">
        <f t="shared" si="24"/>
        <v>81.8</v>
      </c>
      <c r="T87" s="72">
        <f t="shared" si="26"/>
        <v>13.40983606557377</v>
      </c>
    </row>
    <row r="88" spans="1:20" s="14" customFormat="1" ht="97.5" customHeight="1" hidden="1">
      <c r="A88" s="60"/>
      <c r="B88" s="61"/>
      <c r="C88" s="72"/>
      <c r="D88" s="72"/>
      <c r="E88" s="72"/>
      <c r="F88" s="72"/>
      <c r="G88" s="72"/>
      <c r="H88" s="77"/>
      <c r="I88" s="77"/>
      <c r="J88" s="72" t="e">
        <f t="shared" si="27"/>
        <v>#DIV/0!</v>
      </c>
      <c r="K88" s="72" t="e">
        <f t="shared" si="28"/>
        <v>#DIV/0!</v>
      </c>
      <c r="L88" s="77"/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73">
        <f t="shared" si="23"/>
        <v>0</v>
      </c>
      <c r="S88" s="72">
        <f t="shared" si="24"/>
        <v>0</v>
      </c>
      <c r="T88" s="72" t="e">
        <f t="shared" si="26"/>
        <v>#DIV/0!</v>
      </c>
    </row>
    <row r="89" spans="1:20" s="14" customFormat="1" ht="52.5" customHeight="1" hidden="1">
      <c r="A89" s="60"/>
      <c r="B89" s="61"/>
      <c r="C89" s="72"/>
      <c r="D89" s="72"/>
      <c r="E89" s="77"/>
      <c r="F89" s="77"/>
      <c r="G89" s="77"/>
      <c r="H89" s="77"/>
      <c r="I89" s="77"/>
      <c r="J89" s="72" t="e">
        <f t="shared" si="27"/>
        <v>#DIV/0!</v>
      </c>
      <c r="K89" s="72" t="e">
        <f t="shared" si="28"/>
        <v>#DIV/0!</v>
      </c>
      <c r="L89" s="77"/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73">
        <f t="shared" si="23"/>
        <v>0</v>
      </c>
      <c r="S89" s="72">
        <f t="shared" si="24"/>
        <v>0</v>
      </c>
      <c r="T89" s="72" t="e">
        <f t="shared" si="26"/>
        <v>#DIV/0!</v>
      </c>
    </row>
    <row r="90" spans="1:20" s="27" customFormat="1" ht="42.75" customHeight="1">
      <c r="A90" s="51" t="s">
        <v>59</v>
      </c>
      <c r="B90" s="53">
        <v>22012500</v>
      </c>
      <c r="C90" s="72">
        <v>10100</v>
      </c>
      <c r="D90" s="72"/>
      <c r="E90" s="72"/>
      <c r="F90" s="72"/>
      <c r="G90" s="72">
        <v>2525</v>
      </c>
      <c r="H90" s="72">
        <v>1639.2</v>
      </c>
      <c r="I90" s="77"/>
      <c r="J90" s="72">
        <f t="shared" si="27"/>
        <v>64.91881188118812</v>
      </c>
      <c r="K90" s="72">
        <f t="shared" si="28"/>
        <v>16.22970297029703</v>
      </c>
      <c r="L90" s="77"/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73">
        <f t="shared" si="23"/>
        <v>10100</v>
      </c>
      <c r="S90" s="72">
        <f t="shared" si="24"/>
        <v>1639.2</v>
      </c>
      <c r="T90" s="72">
        <f t="shared" si="26"/>
        <v>16.22970297029703</v>
      </c>
    </row>
    <row r="91" spans="1:20" s="27" customFormat="1" ht="56.25" customHeight="1">
      <c r="A91" s="31" t="s">
        <v>60</v>
      </c>
      <c r="B91" s="53">
        <v>22012600</v>
      </c>
      <c r="C91" s="72">
        <v>600</v>
      </c>
      <c r="D91" s="72"/>
      <c r="E91" s="72"/>
      <c r="F91" s="72"/>
      <c r="G91" s="72">
        <v>137</v>
      </c>
      <c r="H91" s="72">
        <v>105.9</v>
      </c>
      <c r="I91" s="77"/>
      <c r="J91" s="72">
        <f t="shared" si="27"/>
        <v>77.29927007299271</v>
      </c>
      <c r="K91" s="72">
        <f t="shared" si="28"/>
        <v>17.650000000000002</v>
      </c>
      <c r="L91" s="77"/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73">
        <f t="shared" si="23"/>
        <v>600</v>
      </c>
      <c r="S91" s="72">
        <f t="shared" si="24"/>
        <v>105.9</v>
      </c>
      <c r="T91" s="72">
        <f t="shared" si="26"/>
        <v>17.650000000000002</v>
      </c>
    </row>
    <row r="92" spans="1:20" s="14" customFormat="1" ht="102.75" customHeight="1">
      <c r="A92" s="51" t="s">
        <v>259</v>
      </c>
      <c r="B92" s="53">
        <v>22012900</v>
      </c>
      <c r="C92" s="72">
        <v>150</v>
      </c>
      <c r="D92" s="72"/>
      <c r="E92" s="72"/>
      <c r="F92" s="72"/>
      <c r="G92" s="72">
        <v>3.3</v>
      </c>
      <c r="H92" s="72">
        <v>30.5</v>
      </c>
      <c r="I92" s="77"/>
      <c r="J92" s="72">
        <f t="shared" si="27"/>
        <v>924.2424242424242</v>
      </c>
      <c r="K92" s="72">
        <f t="shared" si="28"/>
        <v>20.333333333333332</v>
      </c>
      <c r="L92" s="77"/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73">
        <f t="shared" si="23"/>
        <v>150</v>
      </c>
      <c r="S92" s="72">
        <f t="shared" si="24"/>
        <v>30.5</v>
      </c>
      <c r="T92" s="72">
        <f t="shared" si="26"/>
        <v>20.333333333333332</v>
      </c>
    </row>
    <row r="93" spans="1:20" s="27" customFormat="1" ht="52.5" customHeight="1">
      <c r="A93" s="28" t="s">
        <v>61</v>
      </c>
      <c r="B93" s="29">
        <v>22080000</v>
      </c>
      <c r="C93" s="71">
        <f aca="true" t="shared" si="31" ref="C93:H93">C94</f>
        <v>4000</v>
      </c>
      <c r="D93" s="71">
        <f t="shared" si="31"/>
        <v>0</v>
      </c>
      <c r="E93" s="71">
        <f t="shared" si="31"/>
        <v>0</v>
      </c>
      <c r="F93" s="71">
        <f t="shared" si="31"/>
        <v>0</v>
      </c>
      <c r="G93" s="71">
        <f t="shared" si="31"/>
        <v>900</v>
      </c>
      <c r="H93" s="71">
        <f t="shared" si="31"/>
        <v>428.8</v>
      </c>
      <c r="I93" s="84"/>
      <c r="J93" s="71">
        <f t="shared" si="27"/>
        <v>47.644444444444446</v>
      </c>
      <c r="K93" s="71">
        <f t="shared" si="28"/>
        <v>10.72</v>
      </c>
      <c r="L93" s="84"/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71">
        <f t="shared" si="23"/>
        <v>4000</v>
      </c>
      <c r="S93" s="71">
        <f t="shared" si="24"/>
        <v>428.8</v>
      </c>
      <c r="T93" s="71">
        <f t="shared" si="26"/>
        <v>10.72</v>
      </c>
    </row>
    <row r="94" spans="1:20" s="14" customFormat="1" ht="55.5" customHeight="1">
      <c r="A94" s="51" t="s">
        <v>290</v>
      </c>
      <c r="B94" s="53">
        <v>22080400</v>
      </c>
      <c r="C94" s="72">
        <v>4000</v>
      </c>
      <c r="D94" s="72"/>
      <c r="E94" s="77"/>
      <c r="F94" s="77"/>
      <c r="G94" s="77">
        <v>900</v>
      </c>
      <c r="H94" s="77">
        <v>428.8</v>
      </c>
      <c r="I94" s="77"/>
      <c r="J94" s="72">
        <f t="shared" si="27"/>
        <v>47.644444444444446</v>
      </c>
      <c r="K94" s="72">
        <f t="shared" si="28"/>
        <v>10.72</v>
      </c>
      <c r="L94" s="77"/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73">
        <f t="shared" si="23"/>
        <v>4000</v>
      </c>
      <c r="S94" s="72">
        <f t="shared" si="24"/>
        <v>428.8</v>
      </c>
      <c r="T94" s="72">
        <f t="shared" si="26"/>
        <v>10.72</v>
      </c>
    </row>
    <row r="95" spans="1:20" s="27" customFormat="1" ht="25.5" customHeight="1">
      <c r="A95" s="30" t="s">
        <v>62</v>
      </c>
      <c r="B95" s="29">
        <v>22090000</v>
      </c>
      <c r="C95" s="71">
        <f aca="true" t="shared" si="32" ref="C95:I95">C96+C97+C98</f>
        <v>1417.6999999999998</v>
      </c>
      <c r="D95" s="71">
        <f t="shared" si="32"/>
        <v>0</v>
      </c>
      <c r="E95" s="71">
        <f t="shared" si="32"/>
        <v>0</v>
      </c>
      <c r="F95" s="71">
        <f t="shared" si="32"/>
        <v>0</v>
      </c>
      <c r="G95" s="71">
        <f t="shared" si="32"/>
        <v>214.99999999999997</v>
      </c>
      <c r="H95" s="71">
        <f t="shared" si="32"/>
        <v>150.6</v>
      </c>
      <c r="I95" s="71">
        <f t="shared" si="32"/>
        <v>0</v>
      </c>
      <c r="J95" s="71">
        <f t="shared" si="27"/>
        <v>70.04651162790698</v>
      </c>
      <c r="K95" s="71">
        <f t="shared" si="28"/>
        <v>10.622839810961416</v>
      </c>
      <c r="L95" s="84"/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71">
        <f t="shared" si="23"/>
        <v>1417.6999999999998</v>
      </c>
      <c r="S95" s="71">
        <f t="shared" si="24"/>
        <v>150.6</v>
      </c>
      <c r="T95" s="71">
        <f t="shared" si="26"/>
        <v>10.622839810961416</v>
      </c>
    </row>
    <row r="96" spans="1:20" s="14" customFormat="1" ht="46.5">
      <c r="A96" s="51" t="s">
        <v>63</v>
      </c>
      <c r="B96" s="53">
        <v>22090100</v>
      </c>
      <c r="C96" s="72">
        <v>1338.3</v>
      </c>
      <c r="D96" s="72"/>
      <c r="E96" s="77"/>
      <c r="F96" s="77"/>
      <c r="G96" s="77">
        <v>197.7</v>
      </c>
      <c r="H96" s="77">
        <v>139.9</v>
      </c>
      <c r="I96" s="77"/>
      <c r="J96" s="72">
        <f t="shared" si="27"/>
        <v>70.76378351036925</v>
      </c>
      <c r="K96" s="72">
        <f t="shared" si="28"/>
        <v>10.453560487185236</v>
      </c>
      <c r="L96" s="77"/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73">
        <f t="shared" si="23"/>
        <v>1338.3</v>
      </c>
      <c r="S96" s="72">
        <f t="shared" si="24"/>
        <v>139.9</v>
      </c>
      <c r="T96" s="72">
        <f t="shared" si="26"/>
        <v>10.453560487185236</v>
      </c>
    </row>
    <row r="97" spans="1:20" s="14" customFormat="1" ht="33" customHeight="1">
      <c r="A97" s="51" t="s">
        <v>64</v>
      </c>
      <c r="B97" s="53">
        <v>22090200</v>
      </c>
      <c r="C97" s="72">
        <v>0.6</v>
      </c>
      <c r="D97" s="72"/>
      <c r="E97" s="77"/>
      <c r="F97" s="77"/>
      <c r="G97" s="77">
        <v>0.1</v>
      </c>
      <c r="H97" s="77">
        <v>0.1</v>
      </c>
      <c r="I97" s="77"/>
      <c r="J97" s="72">
        <f t="shared" si="27"/>
        <v>100</v>
      </c>
      <c r="K97" s="72">
        <f t="shared" si="28"/>
        <v>16.666666666666668</v>
      </c>
      <c r="L97" s="77"/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73">
        <f t="shared" si="23"/>
        <v>0.6</v>
      </c>
      <c r="S97" s="72">
        <f t="shared" si="24"/>
        <v>0.1</v>
      </c>
      <c r="T97" s="72">
        <f t="shared" si="26"/>
        <v>16.666666666666668</v>
      </c>
    </row>
    <row r="98" spans="1:20" s="27" customFormat="1" ht="47.25" customHeight="1">
      <c r="A98" s="31" t="s">
        <v>260</v>
      </c>
      <c r="B98" s="53">
        <v>22090400</v>
      </c>
      <c r="C98" s="72">
        <v>78.8</v>
      </c>
      <c r="D98" s="72"/>
      <c r="E98" s="72"/>
      <c r="F98" s="72"/>
      <c r="G98" s="72">
        <v>17.2</v>
      </c>
      <c r="H98" s="77">
        <v>10.6</v>
      </c>
      <c r="I98" s="77"/>
      <c r="J98" s="72">
        <f t="shared" si="27"/>
        <v>61.627906976744185</v>
      </c>
      <c r="K98" s="72">
        <f t="shared" si="28"/>
        <v>13.451776649746192</v>
      </c>
      <c r="L98" s="77"/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73">
        <f t="shared" si="23"/>
        <v>78.8</v>
      </c>
      <c r="S98" s="72">
        <f t="shared" si="24"/>
        <v>10.6</v>
      </c>
      <c r="T98" s="72">
        <f t="shared" si="26"/>
        <v>13.451776649746192</v>
      </c>
    </row>
    <row r="99" spans="1:20" s="27" customFormat="1" ht="25.5" customHeight="1">
      <c r="A99" s="30" t="s">
        <v>16</v>
      </c>
      <c r="B99" s="29">
        <v>24000000</v>
      </c>
      <c r="C99" s="71">
        <f aca="true" t="shared" si="33" ref="C99:H99">C101+C107</f>
        <v>7030</v>
      </c>
      <c r="D99" s="71">
        <f t="shared" si="33"/>
        <v>0</v>
      </c>
      <c r="E99" s="71">
        <f t="shared" si="33"/>
        <v>0</v>
      </c>
      <c r="F99" s="71">
        <f t="shared" si="33"/>
        <v>0</v>
      </c>
      <c r="G99" s="71">
        <f t="shared" si="33"/>
        <v>1770</v>
      </c>
      <c r="H99" s="71">
        <f t="shared" si="33"/>
        <v>1262.7</v>
      </c>
      <c r="I99" s="84"/>
      <c r="J99" s="71">
        <f t="shared" si="27"/>
        <v>71.33898305084746</v>
      </c>
      <c r="K99" s="71">
        <f t="shared" si="28"/>
        <v>17.96159317211949</v>
      </c>
      <c r="L99" s="84"/>
      <c r="M99" s="71">
        <f>M101+M107+M108</f>
        <v>60</v>
      </c>
      <c r="N99" s="71">
        <f>N101+N107+N108</f>
        <v>7.9</v>
      </c>
      <c r="O99" s="84"/>
      <c r="P99" s="84"/>
      <c r="Q99" s="84">
        <f>N99/M99*100</f>
        <v>13.166666666666668</v>
      </c>
      <c r="R99" s="71">
        <f t="shared" si="23"/>
        <v>7090</v>
      </c>
      <c r="S99" s="71">
        <f t="shared" si="24"/>
        <v>1270.6000000000001</v>
      </c>
      <c r="T99" s="71">
        <f t="shared" si="26"/>
        <v>17.921015514809593</v>
      </c>
    </row>
    <row r="100" spans="1:20" s="14" customFormat="1" ht="73.5" customHeight="1" hidden="1">
      <c r="A100" s="32"/>
      <c r="B100" s="53"/>
      <c r="C100" s="72"/>
      <c r="D100" s="87"/>
      <c r="E100" s="77"/>
      <c r="F100" s="93"/>
      <c r="G100" s="93"/>
      <c r="H100" s="77"/>
      <c r="I100" s="77"/>
      <c r="J100" s="71" t="e">
        <f t="shared" si="27"/>
        <v>#DIV/0!</v>
      </c>
      <c r="K100" s="71" t="e">
        <f t="shared" si="28"/>
        <v>#DIV/0!</v>
      </c>
      <c r="L100" s="77"/>
      <c r="M100" s="72"/>
      <c r="N100" s="73"/>
      <c r="O100" s="77"/>
      <c r="P100" s="77"/>
      <c r="Q100" s="84" t="e">
        <f>N100/M100*100</f>
        <v>#DIV/0!</v>
      </c>
      <c r="R100" s="26">
        <f t="shared" si="23"/>
        <v>0</v>
      </c>
      <c r="S100" s="26">
        <f t="shared" si="24"/>
        <v>0</v>
      </c>
      <c r="T100" s="71" t="e">
        <f t="shared" si="26"/>
        <v>#DIV/0!</v>
      </c>
    </row>
    <row r="101" spans="1:20" s="33" customFormat="1" ht="26.25" customHeight="1">
      <c r="A101" s="30" t="s">
        <v>3</v>
      </c>
      <c r="B101" s="29">
        <v>24060000</v>
      </c>
      <c r="C101" s="71">
        <f aca="true" t="shared" si="34" ref="C101:H101">C103+C104+C105</f>
        <v>5000</v>
      </c>
      <c r="D101" s="71">
        <f t="shared" si="34"/>
        <v>0</v>
      </c>
      <c r="E101" s="71">
        <f t="shared" si="34"/>
        <v>0</v>
      </c>
      <c r="F101" s="71">
        <f t="shared" si="34"/>
        <v>0</v>
      </c>
      <c r="G101" s="71">
        <f t="shared" si="34"/>
        <v>1050</v>
      </c>
      <c r="H101" s="71">
        <f t="shared" si="34"/>
        <v>1262.7</v>
      </c>
      <c r="I101" s="71" t="e">
        <f>#REF!+I103+I104+I105</f>
        <v>#REF!</v>
      </c>
      <c r="J101" s="71">
        <f t="shared" si="27"/>
        <v>120.25714285714287</v>
      </c>
      <c r="K101" s="71">
        <f t="shared" si="28"/>
        <v>25.253999999999998</v>
      </c>
      <c r="L101" s="71"/>
      <c r="M101" s="71">
        <f>M104+M105</f>
        <v>60</v>
      </c>
      <c r="N101" s="71">
        <f>N104+N105</f>
        <v>7.9</v>
      </c>
      <c r="O101" s="71">
        <f>O104+O105</f>
        <v>0</v>
      </c>
      <c r="P101" s="71">
        <f>P104+P105</f>
        <v>0</v>
      </c>
      <c r="Q101" s="84">
        <f>N101/M101*100</f>
        <v>13.166666666666668</v>
      </c>
      <c r="R101" s="71">
        <f t="shared" si="23"/>
        <v>5060</v>
      </c>
      <c r="S101" s="71">
        <f t="shared" si="24"/>
        <v>1270.6000000000001</v>
      </c>
      <c r="T101" s="71">
        <f t="shared" si="26"/>
        <v>25.110671936758894</v>
      </c>
    </row>
    <row r="102" spans="1:20" s="14" customFormat="1" ht="18.75" customHeight="1" hidden="1">
      <c r="A102" s="31"/>
      <c r="B102" s="53"/>
      <c r="C102" s="72"/>
      <c r="D102" s="87"/>
      <c r="E102" s="77"/>
      <c r="F102" s="77"/>
      <c r="G102" s="77"/>
      <c r="H102" s="77"/>
      <c r="I102" s="77"/>
      <c r="J102" s="71" t="e">
        <f t="shared" si="27"/>
        <v>#DIV/0!</v>
      </c>
      <c r="K102" s="71" t="e">
        <f t="shared" si="28"/>
        <v>#DIV/0!</v>
      </c>
      <c r="L102" s="84"/>
      <c r="M102" s="72"/>
      <c r="N102" s="73"/>
      <c r="O102" s="77"/>
      <c r="P102" s="77"/>
      <c r="Q102" s="84" t="e">
        <f>N102/M102*100</f>
        <v>#DIV/0!</v>
      </c>
      <c r="R102" s="26">
        <f t="shared" si="23"/>
        <v>0</v>
      </c>
      <c r="S102" s="26">
        <f t="shared" si="24"/>
        <v>0</v>
      </c>
      <c r="T102" s="26" t="e">
        <f t="shared" si="26"/>
        <v>#DIV/0!</v>
      </c>
    </row>
    <row r="103" spans="1:20" s="14" customFormat="1" ht="39" customHeight="1">
      <c r="A103" s="31" t="s">
        <v>3</v>
      </c>
      <c r="B103" s="53">
        <v>24060300</v>
      </c>
      <c r="C103" s="72">
        <v>4600</v>
      </c>
      <c r="D103" s="87"/>
      <c r="E103" s="77"/>
      <c r="F103" s="77"/>
      <c r="G103" s="77">
        <v>1000</v>
      </c>
      <c r="H103" s="77">
        <v>1021.2</v>
      </c>
      <c r="I103" s="77"/>
      <c r="J103" s="72">
        <f t="shared" si="27"/>
        <v>102.12</v>
      </c>
      <c r="K103" s="72">
        <f t="shared" si="28"/>
        <v>22.2</v>
      </c>
      <c r="L103" s="77"/>
      <c r="M103" s="72">
        <v>0</v>
      </c>
      <c r="N103" s="72">
        <v>0</v>
      </c>
      <c r="O103" s="77"/>
      <c r="P103" s="77"/>
      <c r="Q103" s="77">
        <v>0</v>
      </c>
      <c r="R103" s="72">
        <f t="shared" si="23"/>
        <v>4600</v>
      </c>
      <c r="S103" s="72">
        <f t="shared" si="24"/>
        <v>1021.2</v>
      </c>
      <c r="T103" s="73">
        <f t="shared" si="26"/>
        <v>22.2</v>
      </c>
    </row>
    <row r="104" spans="1:20" s="27" customFormat="1" ht="92.25" customHeight="1">
      <c r="A104" s="51" t="s">
        <v>65</v>
      </c>
      <c r="B104" s="53">
        <v>24062100</v>
      </c>
      <c r="C104" s="72">
        <v>0</v>
      </c>
      <c r="D104" s="87"/>
      <c r="E104" s="77"/>
      <c r="F104" s="77"/>
      <c r="G104" s="77">
        <v>0</v>
      </c>
      <c r="H104" s="77">
        <v>0</v>
      </c>
      <c r="I104" s="77"/>
      <c r="J104" s="72">
        <v>0</v>
      </c>
      <c r="K104" s="72">
        <v>0</v>
      </c>
      <c r="L104" s="77"/>
      <c r="M104" s="72">
        <v>60</v>
      </c>
      <c r="N104" s="83">
        <v>7.9</v>
      </c>
      <c r="O104" s="77"/>
      <c r="P104" s="77"/>
      <c r="Q104" s="77">
        <f>N104/M104*100</f>
        <v>13.166666666666668</v>
      </c>
      <c r="R104" s="72">
        <f t="shared" si="23"/>
        <v>60</v>
      </c>
      <c r="S104" s="77">
        <f t="shared" si="24"/>
        <v>7.9</v>
      </c>
      <c r="T104" s="72">
        <f>S104/R104*100</f>
        <v>13.166666666666668</v>
      </c>
    </row>
    <row r="105" spans="1:20" s="27" customFormat="1" ht="174.75" customHeight="1">
      <c r="A105" s="157" t="s">
        <v>261</v>
      </c>
      <c r="B105" s="158">
        <v>24062200</v>
      </c>
      <c r="C105" s="74">
        <v>400</v>
      </c>
      <c r="D105" s="72"/>
      <c r="E105" s="72"/>
      <c r="F105" s="72"/>
      <c r="G105" s="74">
        <v>50</v>
      </c>
      <c r="H105" s="149">
        <v>241.5</v>
      </c>
      <c r="I105" s="77"/>
      <c r="J105" s="72">
        <f t="shared" si="27"/>
        <v>483</v>
      </c>
      <c r="K105" s="149">
        <f>H105/C105*100</f>
        <v>60.375</v>
      </c>
      <c r="L105" s="77"/>
      <c r="M105" s="151">
        <v>0</v>
      </c>
      <c r="N105" s="151">
        <v>0</v>
      </c>
      <c r="O105" s="77"/>
      <c r="P105" s="77"/>
      <c r="Q105" s="149">
        <v>0</v>
      </c>
      <c r="R105" s="149">
        <f t="shared" si="23"/>
        <v>400</v>
      </c>
      <c r="S105" s="149">
        <f t="shared" si="24"/>
        <v>241.5</v>
      </c>
      <c r="T105" s="146">
        <f>S105/R105*100</f>
        <v>60.375</v>
      </c>
    </row>
    <row r="106" spans="1:20" s="27" customFormat="1" ht="46.5" customHeight="1" hidden="1">
      <c r="A106" s="157"/>
      <c r="B106" s="159"/>
      <c r="C106" s="79"/>
      <c r="D106" s="72"/>
      <c r="E106" s="72"/>
      <c r="F106" s="72"/>
      <c r="G106" s="79"/>
      <c r="H106" s="150"/>
      <c r="I106" s="77"/>
      <c r="J106" s="72" t="e">
        <f t="shared" si="27"/>
        <v>#DIV/0!</v>
      </c>
      <c r="K106" s="150"/>
      <c r="L106" s="77"/>
      <c r="M106" s="152"/>
      <c r="N106" s="152"/>
      <c r="O106" s="77"/>
      <c r="P106" s="77"/>
      <c r="Q106" s="150"/>
      <c r="R106" s="150"/>
      <c r="S106" s="150"/>
      <c r="T106" s="147"/>
    </row>
    <row r="107" spans="1:20" s="27" customFormat="1" ht="48.75" customHeight="1">
      <c r="A107" s="120" t="s">
        <v>267</v>
      </c>
      <c r="B107" s="29">
        <v>24160000</v>
      </c>
      <c r="C107" s="71">
        <f aca="true" t="shared" si="35" ref="C107:I107">C108</f>
        <v>2030</v>
      </c>
      <c r="D107" s="71">
        <f t="shared" si="35"/>
        <v>0</v>
      </c>
      <c r="E107" s="71">
        <f t="shared" si="35"/>
        <v>0</v>
      </c>
      <c r="F107" s="71">
        <f t="shared" si="35"/>
        <v>0</v>
      </c>
      <c r="G107" s="71">
        <f t="shared" si="35"/>
        <v>720</v>
      </c>
      <c r="H107" s="71">
        <f t="shared" si="35"/>
        <v>0</v>
      </c>
      <c r="I107" s="71">
        <f t="shared" si="35"/>
        <v>0</v>
      </c>
      <c r="J107" s="71">
        <f t="shared" si="27"/>
        <v>0</v>
      </c>
      <c r="K107" s="71">
        <f>H107/C107*100</f>
        <v>0</v>
      </c>
      <c r="L107" s="71">
        <v>0</v>
      </c>
      <c r="M107" s="82">
        <v>0</v>
      </c>
      <c r="N107" s="82">
        <v>0</v>
      </c>
      <c r="O107" s="84"/>
      <c r="P107" s="84"/>
      <c r="Q107" s="84">
        <v>0</v>
      </c>
      <c r="R107" s="84">
        <f aca="true" t="shared" si="36" ref="R107:R119">C107+M107</f>
        <v>2030</v>
      </c>
      <c r="S107" s="84">
        <f aca="true" t="shared" si="37" ref="S107:S129">H107+N107</f>
        <v>0</v>
      </c>
      <c r="T107" s="85">
        <f>S107/R107*100</f>
        <v>0</v>
      </c>
    </row>
    <row r="108" spans="1:20" s="27" customFormat="1" ht="85.5" customHeight="1">
      <c r="A108" s="51" t="s">
        <v>295</v>
      </c>
      <c r="B108" s="53">
        <v>24160100</v>
      </c>
      <c r="C108" s="72">
        <v>2030</v>
      </c>
      <c r="D108" s="72"/>
      <c r="E108" s="72"/>
      <c r="F108" s="72"/>
      <c r="G108" s="72">
        <v>720</v>
      </c>
      <c r="H108" s="72">
        <v>0</v>
      </c>
      <c r="I108" s="72">
        <v>0</v>
      </c>
      <c r="J108" s="72">
        <f t="shared" si="27"/>
        <v>0</v>
      </c>
      <c r="K108" s="72">
        <f>H108/C108*100</f>
        <v>0</v>
      </c>
      <c r="L108" s="72">
        <v>0</v>
      </c>
      <c r="M108" s="83">
        <v>0</v>
      </c>
      <c r="N108" s="77">
        <v>0</v>
      </c>
      <c r="O108" s="77"/>
      <c r="P108" s="77"/>
      <c r="Q108" s="77">
        <v>0</v>
      </c>
      <c r="R108" s="77">
        <f t="shared" si="36"/>
        <v>2030</v>
      </c>
      <c r="S108" s="77">
        <f t="shared" si="37"/>
        <v>0</v>
      </c>
      <c r="T108" s="76">
        <f>S108/R108*100</f>
        <v>0</v>
      </c>
    </row>
    <row r="109" spans="1:20" s="14" customFormat="1" ht="33" customHeight="1">
      <c r="A109" s="30" t="s">
        <v>0</v>
      </c>
      <c r="B109" s="29">
        <v>25000000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2">
        <v>0</v>
      </c>
      <c r="L109" s="71">
        <v>0</v>
      </c>
      <c r="M109" s="71">
        <v>67490.8</v>
      </c>
      <c r="N109" s="84">
        <v>9342.5</v>
      </c>
      <c r="O109" s="84"/>
      <c r="P109" s="84"/>
      <c r="Q109" s="84">
        <f>N109/M109*100</f>
        <v>13.842627439591764</v>
      </c>
      <c r="R109" s="84">
        <f t="shared" si="36"/>
        <v>67490.8</v>
      </c>
      <c r="S109" s="84">
        <f t="shared" si="37"/>
        <v>9342.5</v>
      </c>
      <c r="T109" s="85">
        <f aca="true" t="shared" si="38" ref="T109:T128">S109/R109*100</f>
        <v>13.842627439591764</v>
      </c>
    </row>
    <row r="110" spans="1:20" s="27" customFormat="1" ht="118.5" customHeight="1" hidden="1">
      <c r="A110" s="56"/>
      <c r="B110" s="55"/>
      <c r="C110" s="71"/>
      <c r="D110" s="26"/>
      <c r="E110" s="96"/>
      <c r="F110" s="86"/>
      <c r="G110" s="86"/>
      <c r="H110" s="86"/>
      <c r="I110" s="84"/>
      <c r="J110" s="71"/>
      <c r="K110" s="71" t="e">
        <f aca="true" t="shared" si="39" ref="K110:K124">H110/C110*100</f>
        <v>#DIV/0!</v>
      </c>
      <c r="L110" s="84"/>
      <c r="M110" s="71"/>
      <c r="N110" s="86"/>
      <c r="O110" s="84"/>
      <c r="P110" s="84"/>
      <c r="Q110" s="84" t="e">
        <f>N110/M110*100</f>
        <v>#DIV/0!</v>
      </c>
      <c r="R110" s="84">
        <f t="shared" si="36"/>
        <v>0</v>
      </c>
      <c r="S110" s="84">
        <f t="shared" si="37"/>
        <v>0</v>
      </c>
      <c r="T110" s="85" t="e">
        <f t="shared" si="38"/>
        <v>#DIV/0!</v>
      </c>
    </row>
    <row r="111" spans="1:20" s="27" customFormat="1" ht="25.5">
      <c r="A111" s="30" t="s">
        <v>26</v>
      </c>
      <c r="B111" s="29">
        <v>30000000</v>
      </c>
      <c r="C111" s="71">
        <f aca="true" t="shared" si="40" ref="C111:H111">C112</f>
        <v>0.30000000000000004</v>
      </c>
      <c r="D111" s="71">
        <f t="shared" si="40"/>
        <v>0</v>
      </c>
      <c r="E111" s="71">
        <f t="shared" si="40"/>
        <v>0</v>
      </c>
      <c r="F111" s="71">
        <f t="shared" si="40"/>
        <v>0</v>
      </c>
      <c r="G111" s="71">
        <f t="shared" si="40"/>
        <v>0</v>
      </c>
      <c r="H111" s="71">
        <f t="shared" si="40"/>
        <v>0.1</v>
      </c>
      <c r="I111" s="71">
        <f>I112+I118</f>
        <v>0</v>
      </c>
      <c r="J111" s="71">
        <v>0</v>
      </c>
      <c r="K111" s="71">
        <f t="shared" si="39"/>
        <v>33.33333333333333</v>
      </c>
      <c r="L111" s="84"/>
      <c r="M111" s="71">
        <f>M112+M118</f>
        <v>6000</v>
      </c>
      <c r="N111" s="71">
        <f>N112+N118</f>
        <v>1958.24</v>
      </c>
      <c r="O111" s="84"/>
      <c r="P111" s="84"/>
      <c r="Q111" s="84">
        <f>N111/M111*100</f>
        <v>32.63733333333334</v>
      </c>
      <c r="R111" s="84">
        <f t="shared" si="36"/>
        <v>6000.3</v>
      </c>
      <c r="S111" s="84">
        <f t="shared" si="37"/>
        <v>1958.34</v>
      </c>
      <c r="T111" s="85">
        <f t="shared" si="38"/>
        <v>32.63736813159342</v>
      </c>
    </row>
    <row r="112" spans="1:20" s="27" customFormat="1" ht="26.25" customHeight="1">
      <c r="A112" s="30" t="s">
        <v>17</v>
      </c>
      <c r="B112" s="29">
        <v>31000000</v>
      </c>
      <c r="C112" s="71">
        <f aca="true" t="shared" si="41" ref="C112:H112">C113+C115</f>
        <v>0.30000000000000004</v>
      </c>
      <c r="D112" s="71">
        <f t="shared" si="41"/>
        <v>0</v>
      </c>
      <c r="E112" s="71">
        <f t="shared" si="41"/>
        <v>0</v>
      </c>
      <c r="F112" s="71">
        <f t="shared" si="41"/>
        <v>0</v>
      </c>
      <c r="G112" s="71">
        <f t="shared" si="41"/>
        <v>0</v>
      </c>
      <c r="H112" s="71">
        <f t="shared" si="41"/>
        <v>0.1</v>
      </c>
      <c r="I112" s="84"/>
      <c r="J112" s="71">
        <v>0</v>
      </c>
      <c r="K112" s="71">
        <f t="shared" si="39"/>
        <v>33.33333333333333</v>
      </c>
      <c r="L112" s="84"/>
      <c r="M112" s="71">
        <f>M116</f>
        <v>1000</v>
      </c>
      <c r="N112" s="71">
        <f>N116</f>
        <v>0.1</v>
      </c>
      <c r="O112" s="84"/>
      <c r="P112" s="84"/>
      <c r="Q112" s="84">
        <f>N112/M112*100</f>
        <v>0.01</v>
      </c>
      <c r="R112" s="84">
        <f t="shared" si="36"/>
        <v>1000.3</v>
      </c>
      <c r="S112" s="84">
        <f t="shared" si="37"/>
        <v>0.2</v>
      </c>
      <c r="T112" s="85">
        <f t="shared" si="38"/>
        <v>0.019994001799460166</v>
      </c>
    </row>
    <row r="113" spans="1:20" s="27" customFormat="1" ht="93.75" customHeight="1">
      <c r="A113" s="28" t="s">
        <v>66</v>
      </c>
      <c r="B113" s="29">
        <v>31010000</v>
      </c>
      <c r="C113" s="71">
        <f>C114</f>
        <v>0.2</v>
      </c>
      <c r="D113" s="71">
        <f aca="true" t="shared" si="42" ref="D113:I113">D114</f>
        <v>0</v>
      </c>
      <c r="E113" s="71">
        <f t="shared" si="42"/>
        <v>0</v>
      </c>
      <c r="F113" s="71">
        <f t="shared" si="42"/>
        <v>0</v>
      </c>
      <c r="G113" s="71">
        <f t="shared" si="42"/>
        <v>0</v>
      </c>
      <c r="H113" s="71">
        <f t="shared" si="42"/>
        <v>0</v>
      </c>
      <c r="I113" s="71">
        <f t="shared" si="42"/>
        <v>0</v>
      </c>
      <c r="J113" s="71">
        <v>0</v>
      </c>
      <c r="K113" s="71">
        <f t="shared" si="39"/>
        <v>0</v>
      </c>
      <c r="L113" s="84"/>
      <c r="M113" s="71">
        <v>0</v>
      </c>
      <c r="N113" s="86">
        <v>0</v>
      </c>
      <c r="O113" s="84"/>
      <c r="P113" s="84"/>
      <c r="Q113" s="84">
        <v>0</v>
      </c>
      <c r="R113" s="84">
        <f t="shared" si="36"/>
        <v>0.2</v>
      </c>
      <c r="S113" s="84">
        <f t="shared" si="37"/>
        <v>0</v>
      </c>
      <c r="T113" s="85">
        <f t="shared" si="38"/>
        <v>0</v>
      </c>
    </row>
    <row r="114" spans="1:20" s="14" customFormat="1" ht="71.25" customHeight="1">
      <c r="A114" s="51" t="s">
        <v>67</v>
      </c>
      <c r="B114" s="53">
        <v>31010200</v>
      </c>
      <c r="C114" s="72">
        <v>0.2</v>
      </c>
      <c r="D114" s="87"/>
      <c r="E114" s="87"/>
      <c r="F114" s="87"/>
      <c r="G114" s="77">
        <v>0</v>
      </c>
      <c r="H114" s="77">
        <v>0</v>
      </c>
      <c r="I114" s="77"/>
      <c r="J114" s="72">
        <v>0</v>
      </c>
      <c r="K114" s="72">
        <f t="shared" si="39"/>
        <v>0</v>
      </c>
      <c r="L114" s="77"/>
      <c r="M114" s="72">
        <v>0</v>
      </c>
      <c r="N114" s="77">
        <v>0</v>
      </c>
      <c r="O114" s="77"/>
      <c r="P114" s="77"/>
      <c r="Q114" s="77">
        <v>0</v>
      </c>
      <c r="R114" s="77">
        <f t="shared" si="36"/>
        <v>0.2</v>
      </c>
      <c r="S114" s="77">
        <f t="shared" si="37"/>
        <v>0</v>
      </c>
      <c r="T114" s="76">
        <f t="shared" si="38"/>
        <v>0</v>
      </c>
    </row>
    <row r="115" spans="1:20" s="27" customFormat="1" ht="50.25" customHeight="1">
      <c r="A115" s="30" t="s">
        <v>68</v>
      </c>
      <c r="B115" s="29">
        <v>31020000</v>
      </c>
      <c r="C115" s="71">
        <v>0.1</v>
      </c>
      <c r="D115" s="71"/>
      <c r="E115" s="71"/>
      <c r="F115" s="71"/>
      <c r="G115" s="71">
        <v>0</v>
      </c>
      <c r="H115" s="84">
        <v>0.1</v>
      </c>
      <c r="I115" s="84"/>
      <c r="J115" s="71">
        <v>0</v>
      </c>
      <c r="K115" s="71">
        <f t="shared" si="39"/>
        <v>100</v>
      </c>
      <c r="L115" s="84"/>
      <c r="M115" s="82">
        <v>0</v>
      </c>
      <c r="N115" s="84">
        <v>0</v>
      </c>
      <c r="O115" s="88"/>
      <c r="P115" s="88"/>
      <c r="Q115" s="84">
        <v>0</v>
      </c>
      <c r="R115" s="84">
        <f t="shared" si="36"/>
        <v>0.1</v>
      </c>
      <c r="S115" s="84">
        <f t="shared" si="37"/>
        <v>0.1</v>
      </c>
      <c r="T115" s="85">
        <f t="shared" si="38"/>
        <v>100</v>
      </c>
    </row>
    <row r="116" spans="1:20" s="27" customFormat="1" ht="44.25" customHeight="1">
      <c r="A116" s="28" t="s">
        <v>69</v>
      </c>
      <c r="B116" s="29">
        <v>31030000</v>
      </c>
      <c r="C116" s="71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71">
        <v>0</v>
      </c>
      <c r="K116" s="71">
        <v>0</v>
      </c>
      <c r="L116" s="26">
        <v>0</v>
      </c>
      <c r="M116" s="82">
        <v>1000</v>
      </c>
      <c r="N116" s="84">
        <v>0.1</v>
      </c>
      <c r="O116" s="84"/>
      <c r="P116" s="84"/>
      <c r="Q116" s="84">
        <f>N116/M116*100</f>
        <v>0.01</v>
      </c>
      <c r="R116" s="84">
        <f t="shared" si="36"/>
        <v>1000</v>
      </c>
      <c r="S116" s="84">
        <f t="shared" si="37"/>
        <v>0.1</v>
      </c>
      <c r="T116" s="85">
        <f t="shared" si="38"/>
        <v>0.01</v>
      </c>
    </row>
    <row r="117" spans="1:20" s="27" customFormat="1" ht="13.5" customHeight="1" hidden="1">
      <c r="A117" s="62"/>
      <c r="B117" s="55"/>
      <c r="C117" s="71"/>
      <c r="D117" s="26">
        <v>0</v>
      </c>
      <c r="E117" s="26">
        <v>0</v>
      </c>
      <c r="F117" s="26">
        <v>0</v>
      </c>
      <c r="G117" s="26"/>
      <c r="H117" s="26">
        <v>0</v>
      </c>
      <c r="I117" s="26">
        <v>0</v>
      </c>
      <c r="J117" s="71"/>
      <c r="K117" s="71" t="e">
        <f t="shared" si="39"/>
        <v>#DIV/0!</v>
      </c>
      <c r="L117" s="26">
        <v>0</v>
      </c>
      <c r="M117" s="82"/>
      <c r="N117" s="84"/>
      <c r="O117" s="84"/>
      <c r="P117" s="84"/>
      <c r="Q117" s="84"/>
      <c r="R117" s="84">
        <f t="shared" si="36"/>
        <v>0</v>
      </c>
      <c r="S117" s="84">
        <f t="shared" si="37"/>
        <v>0</v>
      </c>
      <c r="T117" s="85" t="e">
        <f t="shared" si="38"/>
        <v>#DIV/0!</v>
      </c>
    </row>
    <row r="118" spans="1:20" s="27" customFormat="1" ht="49.5" customHeight="1">
      <c r="A118" s="28" t="s">
        <v>70</v>
      </c>
      <c r="B118" s="29">
        <v>33010000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26">
        <v>0</v>
      </c>
      <c r="M118" s="82">
        <f>M119</f>
        <v>5000</v>
      </c>
      <c r="N118" s="82">
        <f>N119</f>
        <v>1958.14</v>
      </c>
      <c r="O118" s="89"/>
      <c r="P118" s="89"/>
      <c r="Q118" s="89">
        <f>N118/M118*100</f>
        <v>39.162800000000004</v>
      </c>
      <c r="R118" s="84">
        <f t="shared" si="36"/>
        <v>5000</v>
      </c>
      <c r="S118" s="84">
        <f t="shared" si="37"/>
        <v>1958.14</v>
      </c>
      <c r="T118" s="85">
        <f t="shared" si="38"/>
        <v>39.162800000000004</v>
      </c>
    </row>
    <row r="119" spans="1:20" s="14" customFormat="1" ht="76.5" customHeight="1">
      <c r="A119" s="51" t="s">
        <v>71</v>
      </c>
      <c r="B119" s="53">
        <v>33010100</v>
      </c>
      <c r="C119" s="72">
        <v>0</v>
      </c>
      <c r="D119" s="72"/>
      <c r="E119" s="72"/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83">
        <v>5000</v>
      </c>
      <c r="N119" s="77">
        <v>1958.14</v>
      </c>
      <c r="O119" s="77"/>
      <c r="P119" s="77"/>
      <c r="Q119" s="90">
        <f>N119/M119*100</f>
        <v>39.162800000000004</v>
      </c>
      <c r="R119" s="77">
        <f t="shared" si="36"/>
        <v>5000</v>
      </c>
      <c r="S119" s="77">
        <f t="shared" si="37"/>
        <v>1958.14</v>
      </c>
      <c r="T119" s="76">
        <f t="shared" si="38"/>
        <v>39.162800000000004</v>
      </c>
    </row>
    <row r="120" spans="1:20" s="14" customFormat="1" ht="100.5" customHeight="1" hidden="1">
      <c r="A120" s="63"/>
      <c r="B120" s="61"/>
      <c r="C120" s="72"/>
      <c r="D120" s="73"/>
      <c r="E120" s="77"/>
      <c r="F120" s="77"/>
      <c r="G120" s="77"/>
      <c r="H120" s="77"/>
      <c r="I120" s="77"/>
      <c r="J120" s="71" t="e">
        <f t="shared" si="27"/>
        <v>#DIV/0!</v>
      </c>
      <c r="K120" s="71" t="e">
        <f t="shared" si="39"/>
        <v>#DIV/0!</v>
      </c>
      <c r="L120" s="77"/>
      <c r="M120" s="95"/>
      <c r="N120" s="77"/>
      <c r="O120" s="77"/>
      <c r="P120" s="77"/>
      <c r="Q120" s="90" t="e">
        <f aca="true" t="shared" si="43" ref="Q120:Q156">N120/M120*100</f>
        <v>#DIV/0!</v>
      </c>
      <c r="R120" s="84" t="e">
        <f>#REF!+M120</f>
        <v>#REF!</v>
      </c>
      <c r="S120" s="84">
        <f t="shared" si="37"/>
        <v>0</v>
      </c>
      <c r="T120" s="85" t="e">
        <f t="shared" si="38"/>
        <v>#REF!</v>
      </c>
    </row>
    <row r="121" spans="1:20" s="14" customFormat="1" ht="26.25" customHeight="1">
      <c r="A121" s="34" t="s">
        <v>35</v>
      </c>
      <c r="B121" s="29">
        <v>40000000</v>
      </c>
      <c r="C121" s="71">
        <f aca="true" t="shared" si="44" ref="C121:I121">C122</f>
        <v>488388.7</v>
      </c>
      <c r="D121" s="71">
        <f t="shared" si="44"/>
        <v>0</v>
      </c>
      <c r="E121" s="71">
        <f t="shared" si="44"/>
        <v>0</v>
      </c>
      <c r="F121" s="71">
        <f t="shared" si="44"/>
        <v>0</v>
      </c>
      <c r="G121" s="71">
        <f t="shared" si="44"/>
        <v>112488</v>
      </c>
      <c r="H121" s="71">
        <f t="shared" si="44"/>
        <v>112411.5</v>
      </c>
      <c r="I121" s="71" t="e">
        <f t="shared" si="44"/>
        <v>#REF!</v>
      </c>
      <c r="J121" s="71">
        <f t="shared" si="27"/>
        <v>99.9319927458929</v>
      </c>
      <c r="K121" s="71">
        <f t="shared" si="39"/>
        <v>23.016810175993015</v>
      </c>
      <c r="L121" s="71"/>
      <c r="M121" s="71">
        <f>M122</f>
        <v>11939.3</v>
      </c>
      <c r="N121" s="71">
        <f>N122</f>
        <v>3100</v>
      </c>
      <c r="O121" s="84"/>
      <c r="P121" s="84"/>
      <c r="Q121" s="89">
        <f t="shared" si="43"/>
        <v>25.9646712956371</v>
      </c>
      <c r="R121" s="84">
        <f aca="true" t="shared" si="45" ref="R121:R129">C121+M121</f>
        <v>500328</v>
      </c>
      <c r="S121" s="84">
        <f t="shared" si="37"/>
        <v>115511.5</v>
      </c>
      <c r="T121" s="85">
        <f t="shared" si="38"/>
        <v>23.08715482643386</v>
      </c>
    </row>
    <row r="122" spans="1:20" s="14" customFormat="1" ht="39" customHeight="1">
      <c r="A122" s="34" t="s">
        <v>5</v>
      </c>
      <c r="B122" s="29">
        <v>41000000</v>
      </c>
      <c r="C122" s="71">
        <f aca="true" t="shared" si="46" ref="C122:I122">C123+C129</f>
        <v>488388.7</v>
      </c>
      <c r="D122" s="71">
        <f t="shared" si="46"/>
        <v>0</v>
      </c>
      <c r="E122" s="71">
        <f t="shared" si="46"/>
        <v>0</v>
      </c>
      <c r="F122" s="71">
        <f t="shared" si="46"/>
        <v>0</v>
      </c>
      <c r="G122" s="71">
        <f t="shared" si="46"/>
        <v>112488</v>
      </c>
      <c r="H122" s="71">
        <f t="shared" si="46"/>
        <v>112411.5</v>
      </c>
      <c r="I122" s="71" t="e">
        <f t="shared" si="46"/>
        <v>#REF!</v>
      </c>
      <c r="J122" s="71">
        <f t="shared" si="27"/>
        <v>99.9319927458929</v>
      </c>
      <c r="K122" s="71">
        <f t="shared" si="39"/>
        <v>23.016810175993015</v>
      </c>
      <c r="L122" s="71" t="e">
        <f>L123+L129</f>
        <v>#REF!</v>
      </c>
      <c r="M122" s="71">
        <f>M123+M129</f>
        <v>11939.3</v>
      </c>
      <c r="N122" s="71">
        <f>N123+N129</f>
        <v>3100</v>
      </c>
      <c r="O122" s="71">
        <f>O123+O129</f>
        <v>0</v>
      </c>
      <c r="P122" s="71">
        <f>P123+P129</f>
        <v>0</v>
      </c>
      <c r="Q122" s="89">
        <f t="shared" si="43"/>
        <v>25.9646712956371</v>
      </c>
      <c r="R122" s="84">
        <f t="shared" si="45"/>
        <v>500328</v>
      </c>
      <c r="S122" s="84">
        <f t="shared" si="37"/>
        <v>115511.5</v>
      </c>
      <c r="T122" s="85">
        <f t="shared" si="38"/>
        <v>23.08715482643386</v>
      </c>
    </row>
    <row r="123" spans="1:20" s="27" customFormat="1" ht="35.25" customHeight="1">
      <c r="A123" s="34" t="s">
        <v>72</v>
      </c>
      <c r="B123" s="29">
        <v>41030000</v>
      </c>
      <c r="C123" s="71">
        <f aca="true" t="shared" si="47" ref="C123:H123">C125+C126</f>
        <v>478764</v>
      </c>
      <c r="D123" s="71">
        <f t="shared" si="47"/>
        <v>0</v>
      </c>
      <c r="E123" s="71">
        <f t="shared" si="47"/>
        <v>0</v>
      </c>
      <c r="F123" s="71">
        <f t="shared" si="47"/>
        <v>0</v>
      </c>
      <c r="G123" s="71">
        <f t="shared" si="47"/>
        <v>110594.4</v>
      </c>
      <c r="H123" s="71">
        <f t="shared" si="47"/>
        <v>110594.4</v>
      </c>
      <c r="I123" s="71" t="e">
        <f>#REF!+I126+#REF!+#REF!+#REF!+#REF!</f>
        <v>#REF!</v>
      </c>
      <c r="J123" s="71">
        <f t="shared" si="27"/>
        <v>100</v>
      </c>
      <c r="K123" s="71">
        <f t="shared" si="39"/>
        <v>23.099982454821163</v>
      </c>
      <c r="L123" s="71" t="e">
        <f>#REF!+L126+#REF!+#REF!+#REF!+#REF!</f>
        <v>#REF!</v>
      </c>
      <c r="M123" s="71">
        <f>M125+M126</f>
        <v>8839.3</v>
      </c>
      <c r="N123" s="71">
        <f>N125+N126</f>
        <v>0</v>
      </c>
      <c r="O123" s="71">
        <f>O125+O126</f>
        <v>0</v>
      </c>
      <c r="P123" s="71">
        <f>P125+P126</f>
        <v>0</v>
      </c>
      <c r="Q123" s="71">
        <v>0</v>
      </c>
      <c r="R123" s="84">
        <f t="shared" si="45"/>
        <v>487603.3</v>
      </c>
      <c r="S123" s="84">
        <f t="shared" si="37"/>
        <v>110594.4</v>
      </c>
      <c r="T123" s="85">
        <f t="shared" si="38"/>
        <v>22.681224675878937</v>
      </c>
    </row>
    <row r="124" spans="1:20" s="14" customFormat="1" ht="409.5" customHeight="1" hidden="1">
      <c r="A124" s="64"/>
      <c r="B124" s="61"/>
      <c r="C124" s="72"/>
      <c r="D124" s="73"/>
      <c r="E124" s="77"/>
      <c r="F124" s="77"/>
      <c r="G124" s="77"/>
      <c r="H124" s="77"/>
      <c r="I124" s="77"/>
      <c r="J124" s="71" t="e">
        <f t="shared" si="27"/>
        <v>#DIV/0!</v>
      </c>
      <c r="K124" s="71" t="e">
        <f t="shared" si="39"/>
        <v>#DIV/0!</v>
      </c>
      <c r="L124" s="77"/>
      <c r="M124" s="83"/>
      <c r="N124" s="77"/>
      <c r="O124" s="77"/>
      <c r="P124" s="77"/>
      <c r="Q124" s="90" t="e">
        <f t="shared" si="43"/>
        <v>#DIV/0!</v>
      </c>
      <c r="R124" s="84">
        <f t="shared" si="45"/>
        <v>0</v>
      </c>
      <c r="S124" s="84">
        <f t="shared" si="37"/>
        <v>0</v>
      </c>
      <c r="T124" s="85" t="e">
        <f t="shared" si="38"/>
        <v>#DIV/0!</v>
      </c>
    </row>
    <row r="125" spans="1:20" s="14" customFormat="1" ht="75" customHeight="1">
      <c r="A125" s="35" t="s">
        <v>296</v>
      </c>
      <c r="B125" s="53">
        <v>41031400</v>
      </c>
      <c r="C125" s="72">
        <v>0</v>
      </c>
      <c r="D125" s="72"/>
      <c r="E125" s="77"/>
      <c r="F125" s="77"/>
      <c r="G125" s="77">
        <v>0</v>
      </c>
      <c r="H125" s="77">
        <v>0</v>
      </c>
      <c r="I125" s="77"/>
      <c r="J125" s="72">
        <v>0</v>
      </c>
      <c r="K125" s="72">
        <v>0</v>
      </c>
      <c r="L125" s="77"/>
      <c r="M125" s="83">
        <v>8839.3</v>
      </c>
      <c r="N125" s="77">
        <v>0</v>
      </c>
      <c r="O125" s="77"/>
      <c r="P125" s="77"/>
      <c r="Q125" s="90">
        <f t="shared" si="43"/>
        <v>0</v>
      </c>
      <c r="R125" s="77">
        <f t="shared" si="45"/>
        <v>8839.3</v>
      </c>
      <c r="S125" s="77">
        <f t="shared" si="37"/>
        <v>0</v>
      </c>
      <c r="T125" s="76">
        <f t="shared" si="38"/>
        <v>0</v>
      </c>
    </row>
    <row r="126" spans="1:20" s="14" customFormat="1" ht="26.25">
      <c r="A126" s="51" t="s">
        <v>73</v>
      </c>
      <c r="B126" s="53">
        <v>41033900</v>
      </c>
      <c r="C126" s="72">
        <v>478764</v>
      </c>
      <c r="D126" s="72"/>
      <c r="E126" s="77"/>
      <c r="F126" s="77"/>
      <c r="G126" s="77">
        <v>110594.4</v>
      </c>
      <c r="H126" s="77">
        <v>110594.4</v>
      </c>
      <c r="I126" s="77"/>
      <c r="J126" s="72">
        <f t="shared" si="27"/>
        <v>100</v>
      </c>
      <c r="K126" s="72">
        <f>H126/C126*100</f>
        <v>23.099982454821163</v>
      </c>
      <c r="L126" s="77"/>
      <c r="M126" s="83">
        <v>0</v>
      </c>
      <c r="N126" s="83">
        <v>0</v>
      </c>
      <c r="O126" s="83">
        <v>0</v>
      </c>
      <c r="P126" s="83">
        <v>0</v>
      </c>
      <c r="Q126" s="90">
        <v>0</v>
      </c>
      <c r="R126" s="77">
        <f t="shared" si="45"/>
        <v>478764</v>
      </c>
      <c r="S126" s="77">
        <f t="shared" si="37"/>
        <v>110594.4</v>
      </c>
      <c r="T126" s="76">
        <f t="shared" si="38"/>
        <v>23.099982454821163</v>
      </c>
    </row>
    <row r="127" spans="1:20" s="14" customFormat="1" ht="12" customHeight="1" hidden="1">
      <c r="A127" s="58"/>
      <c r="B127" s="172"/>
      <c r="C127" s="72"/>
      <c r="D127" s="72"/>
      <c r="E127" s="77"/>
      <c r="F127" s="77"/>
      <c r="G127" s="77"/>
      <c r="H127" s="171"/>
      <c r="I127" s="77"/>
      <c r="J127" s="71" t="e">
        <f t="shared" si="27"/>
        <v>#DIV/0!</v>
      </c>
      <c r="K127" s="72" t="e">
        <f>H127/C127*100</f>
        <v>#DIV/0!</v>
      </c>
      <c r="L127" s="77"/>
      <c r="M127" s="83">
        <v>0</v>
      </c>
      <c r="N127" s="83">
        <v>0</v>
      </c>
      <c r="O127" s="83">
        <v>0</v>
      </c>
      <c r="P127" s="83">
        <v>0</v>
      </c>
      <c r="Q127" s="90" t="e">
        <f t="shared" si="43"/>
        <v>#DIV/0!</v>
      </c>
      <c r="R127" s="77">
        <f t="shared" si="45"/>
        <v>0</v>
      </c>
      <c r="S127" s="77">
        <f t="shared" si="37"/>
        <v>0</v>
      </c>
      <c r="T127" s="76" t="e">
        <f t="shared" si="38"/>
        <v>#DIV/0!</v>
      </c>
    </row>
    <row r="128" spans="1:20" s="14" customFormat="1" ht="17.25" customHeight="1" hidden="1">
      <c r="A128" s="58"/>
      <c r="B128" s="172"/>
      <c r="C128" s="72"/>
      <c r="D128" s="72"/>
      <c r="E128" s="77"/>
      <c r="F128" s="77"/>
      <c r="G128" s="77"/>
      <c r="H128" s="171"/>
      <c r="I128" s="77"/>
      <c r="J128" s="71" t="e">
        <f t="shared" si="27"/>
        <v>#DIV/0!</v>
      </c>
      <c r="K128" s="72" t="e">
        <f>H128/C128*100</f>
        <v>#DIV/0!</v>
      </c>
      <c r="L128" s="77"/>
      <c r="M128" s="83">
        <v>0</v>
      </c>
      <c r="N128" s="83">
        <v>0</v>
      </c>
      <c r="O128" s="83">
        <v>0</v>
      </c>
      <c r="P128" s="83">
        <v>0</v>
      </c>
      <c r="Q128" s="90" t="e">
        <f t="shared" si="43"/>
        <v>#DIV/0!</v>
      </c>
      <c r="R128" s="77">
        <f t="shared" si="45"/>
        <v>0</v>
      </c>
      <c r="S128" s="77">
        <f t="shared" si="37"/>
        <v>0</v>
      </c>
      <c r="T128" s="76" t="e">
        <f t="shared" si="38"/>
        <v>#DIV/0!</v>
      </c>
    </row>
    <row r="129" spans="1:20" s="14" customFormat="1" ht="48" customHeight="1">
      <c r="A129" s="34" t="s">
        <v>74</v>
      </c>
      <c r="B129" s="29">
        <v>41050000</v>
      </c>
      <c r="C129" s="71">
        <f aca="true" t="shared" si="48" ref="C129:H129">C147+C148+C150+C152</f>
        <v>9624.7</v>
      </c>
      <c r="D129" s="71">
        <f t="shared" si="48"/>
        <v>0</v>
      </c>
      <c r="E129" s="71">
        <f t="shared" si="48"/>
        <v>0</v>
      </c>
      <c r="F129" s="71">
        <f t="shared" si="48"/>
        <v>0</v>
      </c>
      <c r="G129" s="71">
        <f t="shared" si="48"/>
        <v>1893.5999999999997</v>
      </c>
      <c r="H129" s="71">
        <f t="shared" si="48"/>
        <v>1817.0999999999997</v>
      </c>
      <c r="I129" s="71" t="e">
        <f>I148+I150+I152+#REF!</f>
        <v>#REF!</v>
      </c>
      <c r="J129" s="71">
        <f t="shared" si="27"/>
        <v>95.96007604562737</v>
      </c>
      <c r="K129" s="71">
        <f>H129/C129*100</f>
        <v>18.87954949245171</v>
      </c>
      <c r="L129" s="84"/>
      <c r="M129" s="82">
        <f>M147+M148+M150+M152</f>
        <v>3100</v>
      </c>
      <c r="N129" s="82">
        <f>N147+N148+N150+N152</f>
        <v>3100</v>
      </c>
      <c r="O129" s="82">
        <f>O147+O148+O150+O152</f>
        <v>0</v>
      </c>
      <c r="P129" s="82">
        <f>P147+P148+P150+P152</f>
        <v>0</v>
      </c>
      <c r="Q129" s="82">
        <f>Q147+Q148+Q150+Q152</f>
        <v>100</v>
      </c>
      <c r="R129" s="84">
        <f t="shared" si="45"/>
        <v>12724.7</v>
      </c>
      <c r="S129" s="84">
        <f t="shared" si="37"/>
        <v>4917.099999999999</v>
      </c>
      <c r="T129" s="85">
        <f>S129/R129*100</f>
        <v>38.6421683811799</v>
      </c>
    </row>
    <row r="130" spans="1:20" s="14" customFormat="1" ht="42.75" customHeight="1" hidden="1">
      <c r="A130" s="180"/>
      <c r="B130" s="177"/>
      <c r="C130" s="74"/>
      <c r="D130" s="73"/>
      <c r="E130" s="87"/>
      <c r="F130" s="77"/>
      <c r="G130" s="80"/>
      <c r="H130" s="149"/>
      <c r="I130" s="77"/>
      <c r="J130" s="71" t="e">
        <f t="shared" si="27"/>
        <v>#DIV/0!</v>
      </c>
      <c r="K130" s="149"/>
      <c r="L130" s="77"/>
      <c r="M130" s="83">
        <v>0</v>
      </c>
      <c r="N130" s="83">
        <v>0</v>
      </c>
      <c r="O130" s="83">
        <v>0</v>
      </c>
      <c r="P130" s="83">
        <v>0</v>
      </c>
      <c r="Q130" s="90" t="e">
        <f t="shared" si="43"/>
        <v>#DIV/0!</v>
      </c>
      <c r="R130" s="149"/>
      <c r="S130" s="149"/>
      <c r="T130" s="149"/>
    </row>
    <row r="131" spans="1:20" s="14" customFormat="1" ht="150.75" customHeight="1" hidden="1" thickBot="1">
      <c r="A131" s="180"/>
      <c r="B131" s="178"/>
      <c r="C131" s="78"/>
      <c r="D131" s="73"/>
      <c r="E131" s="87"/>
      <c r="F131" s="87"/>
      <c r="G131" s="107"/>
      <c r="H131" s="163"/>
      <c r="I131" s="77"/>
      <c r="J131" s="71" t="e">
        <f t="shared" si="27"/>
        <v>#DIV/0!</v>
      </c>
      <c r="K131" s="163"/>
      <c r="L131" s="77"/>
      <c r="M131" s="83">
        <v>0</v>
      </c>
      <c r="N131" s="83">
        <v>0</v>
      </c>
      <c r="O131" s="83">
        <v>0</v>
      </c>
      <c r="P131" s="83">
        <v>0</v>
      </c>
      <c r="Q131" s="90" t="e">
        <f t="shared" si="43"/>
        <v>#DIV/0!</v>
      </c>
      <c r="R131" s="163"/>
      <c r="S131" s="163"/>
      <c r="T131" s="163"/>
    </row>
    <row r="132" spans="1:20" s="14" customFormat="1" ht="75.75" customHeight="1" hidden="1" thickBot="1">
      <c r="A132" s="180"/>
      <c r="B132" s="178"/>
      <c r="C132" s="78"/>
      <c r="D132" s="73"/>
      <c r="E132" s="87"/>
      <c r="F132" s="87"/>
      <c r="G132" s="107"/>
      <c r="H132" s="163"/>
      <c r="I132" s="77"/>
      <c r="J132" s="71" t="e">
        <f t="shared" si="27"/>
        <v>#DIV/0!</v>
      </c>
      <c r="K132" s="163"/>
      <c r="L132" s="77"/>
      <c r="M132" s="83">
        <v>0</v>
      </c>
      <c r="N132" s="83">
        <v>0</v>
      </c>
      <c r="O132" s="83">
        <v>0</v>
      </c>
      <c r="P132" s="83">
        <v>0</v>
      </c>
      <c r="Q132" s="90" t="e">
        <f t="shared" si="43"/>
        <v>#DIV/0!</v>
      </c>
      <c r="R132" s="163"/>
      <c r="S132" s="163"/>
      <c r="T132" s="163"/>
    </row>
    <row r="133" spans="1:20" s="14" customFormat="1" ht="19.5" customHeight="1" hidden="1" thickBot="1">
      <c r="A133" s="180"/>
      <c r="B133" s="178"/>
      <c r="C133" s="78"/>
      <c r="D133" s="73"/>
      <c r="E133" s="87"/>
      <c r="F133" s="87"/>
      <c r="G133" s="107"/>
      <c r="H133" s="163"/>
      <c r="I133" s="77"/>
      <c r="J133" s="71" t="e">
        <f t="shared" si="27"/>
        <v>#DIV/0!</v>
      </c>
      <c r="K133" s="163"/>
      <c r="L133" s="77"/>
      <c r="M133" s="83">
        <v>0</v>
      </c>
      <c r="N133" s="83">
        <v>0</v>
      </c>
      <c r="O133" s="83">
        <v>0</v>
      </c>
      <c r="P133" s="83">
        <v>0</v>
      </c>
      <c r="Q133" s="90" t="e">
        <f t="shared" si="43"/>
        <v>#DIV/0!</v>
      </c>
      <c r="R133" s="163"/>
      <c r="S133" s="163"/>
      <c r="T133" s="163"/>
    </row>
    <row r="134" spans="1:20" s="14" customFormat="1" ht="38.25" customHeight="1" hidden="1" thickBot="1">
      <c r="A134" s="180"/>
      <c r="B134" s="178"/>
      <c r="C134" s="78"/>
      <c r="D134" s="73"/>
      <c r="E134" s="87"/>
      <c r="F134" s="87"/>
      <c r="G134" s="107"/>
      <c r="H134" s="163"/>
      <c r="I134" s="77"/>
      <c r="J134" s="71" t="e">
        <f t="shared" si="27"/>
        <v>#DIV/0!</v>
      </c>
      <c r="K134" s="163"/>
      <c r="L134" s="77"/>
      <c r="M134" s="83">
        <v>0</v>
      </c>
      <c r="N134" s="83">
        <v>0</v>
      </c>
      <c r="O134" s="83">
        <v>0</v>
      </c>
      <c r="P134" s="83">
        <v>0</v>
      </c>
      <c r="Q134" s="90" t="e">
        <f t="shared" si="43"/>
        <v>#DIV/0!</v>
      </c>
      <c r="R134" s="163"/>
      <c r="S134" s="163"/>
      <c r="T134" s="163"/>
    </row>
    <row r="135" spans="1:20" s="14" customFormat="1" ht="409.5" customHeight="1" hidden="1" thickBot="1">
      <c r="A135" s="180"/>
      <c r="B135" s="178"/>
      <c r="C135" s="78"/>
      <c r="D135" s="87"/>
      <c r="E135" s="87"/>
      <c r="F135" s="87"/>
      <c r="G135" s="107"/>
      <c r="H135" s="163"/>
      <c r="I135" s="77"/>
      <c r="J135" s="71" t="e">
        <f t="shared" si="27"/>
        <v>#DIV/0!</v>
      </c>
      <c r="K135" s="163"/>
      <c r="L135" s="77"/>
      <c r="M135" s="83">
        <v>0</v>
      </c>
      <c r="N135" s="83">
        <v>0</v>
      </c>
      <c r="O135" s="83">
        <v>0</v>
      </c>
      <c r="P135" s="83">
        <v>0</v>
      </c>
      <c r="Q135" s="90" t="e">
        <f t="shared" si="43"/>
        <v>#DIV/0!</v>
      </c>
      <c r="R135" s="163"/>
      <c r="S135" s="163"/>
      <c r="T135" s="163"/>
    </row>
    <row r="136" spans="1:20" s="14" customFormat="1" ht="409.5" customHeight="1" hidden="1">
      <c r="A136" s="180"/>
      <c r="B136" s="178"/>
      <c r="C136" s="78"/>
      <c r="D136" s="87"/>
      <c r="E136" s="87"/>
      <c r="F136" s="87"/>
      <c r="G136" s="107"/>
      <c r="H136" s="163"/>
      <c r="I136" s="77"/>
      <c r="J136" s="71" t="e">
        <f t="shared" si="27"/>
        <v>#DIV/0!</v>
      </c>
      <c r="K136" s="163"/>
      <c r="L136" s="77"/>
      <c r="M136" s="83">
        <v>0</v>
      </c>
      <c r="N136" s="83">
        <v>0</v>
      </c>
      <c r="O136" s="83">
        <v>0</v>
      </c>
      <c r="P136" s="83">
        <v>0</v>
      </c>
      <c r="Q136" s="90" t="e">
        <f t="shared" si="43"/>
        <v>#DIV/0!</v>
      </c>
      <c r="R136" s="163"/>
      <c r="S136" s="163"/>
      <c r="T136" s="163"/>
    </row>
    <row r="137" spans="1:20" s="27" customFormat="1" ht="99.75" customHeight="1" hidden="1">
      <c r="A137" s="180"/>
      <c r="B137" s="178"/>
      <c r="C137" s="78"/>
      <c r="D137" s="26"/>
      <c r="E137" s="84"/>
      <c r="F137" s="84"/>
      <c r="G137" s="108"/>
      <c r="H137" s="163"/>
      <c r="I137" s="77"/>
      <c r="J137" s="71" t="e">
        <f t="shared" si="27"/>
        <v>#DIV/0!</v>
      </c>
      <c r="K137" s="163"/>
      <c r="L137" s="77"/>
      <c r="M137" s="83">
        <v>0</v>
      </c>
      <c r="N137" s="83">
        <v>0</v>
      </c>
      <c r="O137" s="83">
        <v>0</v>
      </c>
      <c r="P137" s="83">
        <v>0</v>
      </c>
      <c r="Q137" s="90" t="e">
        <f t="shared" si="43"/>
        <v>#DIV/0!</v>
      </c>
      <c r="R137" s="163"/>
      <c r="S137" s="163"/>
      <c r="T137" s="163"/>
    </row>
    <row r="138" spans="1:20" s="14" customFormat="1" ht="234.75" customHeight="1" hidden="1" thickBot="1">
      <c r="A138" s="180"/>
      <c r="B138" s="178"/>
      <c r="C138" s="78"/>
      <c r="D138" s="73"/>
      <c r="E138" s="77"/>
      <c r="F138" s="77"/>
      <c r="G138" s="105"/>
      <c r="H138" s="163"/>
      <c r="I138" s="77"/>
      <c r="J138" s="71" t="e">
        <f t="shared" si="27"/>
        <v>#DIV/0!</v>
      </c>
      <c r="K138" s="163"/>
      <c r="L138" s="77"/>
      <c r="M138" s="83">
        <v>0</v>
      </c>
      <c r="N138" s="83">
        <v>0</v>
      </c>
      <c r="O138" s="83">
        <v>0</v>
      </c>
      <c r="P138" s="83">
        <v>0</v>
      </c>
      <c r="Q138" s="90" t="e">
        <f t="shared" si="43"/>
        <v>#DIV/0!</v>
      </c>
      <c r="R138" s="163"/>
      <c r="S138" s="163"/>
      <c r="T138" s="163"/>
    </row>
    <row r="139" spans="1:20" s="14" customFormat="1" ht="95.25" customHeight="1" hidden="1" thickBot="1">
      <c r="A139" s="180"/>
      <c r="B139" s="178"/>
      <c r="C139" s="78"/>
      <c r="D139" s="73"/>
      <c r="E139" s="77"/>
      <c r="F139" s="77"/>
      <c r="G139" s="105"/>
      <c r="H139" s="163"/>
      <c r="I139" s="77"/>
      <c r="J139" s="71" t="e">
        <f t="shared" si="27"/>
        <v>#DIV/0!</v>
      </c>
      <c r="K139" s="163"/>
      <c r="L139" s="77"/>
      <c r="M139" s="83">
        <v>0</v>
      </c>
      <c r="N139" s="83">
        <v>0</v>
      </c>
      <c r="O139" s="83">
        <v>0</v>
      </c>
      <c r="P139" s="83">
        <v>0</v>
      </c>
      <c r="Q139" s="90" t="e">
        <f t="shared" si="43"/>
        <v>#DIV/0!</v>
      </c>
      <c r="R139" s="163"/>
      <c r="S139" s="163"/>
      <c r="T139" s="163"/>
    </row>
    <row r="140" spans="1:20" s="14" customFormat="1" ht="159.75" customHeight="1" hidden="1" thickBot="1">
      <c r="A140" s="180"/>
      <c r="B140" s="179"/>
      <c r="C140" s="79"/>
      <c r="D140" s="73"/>
      <c r="E140" s="77"/>
      <c r="F140" s="77"/>
      <c r="G140" s="75"/>
      <c r="H140" s="150"/>
      <c r="I140" s="77"/>
      <c r="J140" s="71" t="e">
        <f t="shared" si="27"/>
        <v>#DIV/0!</v>
      </c>
      <c r="K140" s="150"/>
      <c r="L140" s="77"/>
      <c r="M140" s="83">
        <v>0</v>
      </c>
      <c r="N140" s="83">
        <v>0</v>
      </c>
      <c r="O140" s="83">
        <v>0</v>
      </c>
      <c r="P140" s="83">
        <v>0</v>
      </c>
      <c r="Q140" s="90" t="e">
        <f t="shared" si="43"/>
        <v>#DIV/0!</v>
      </c>
      <c r="R140" s="150"/>
      <c r="S140" s="150"/>
      <c r="T140" s="150"/>
    </row>
    <row r="141" spans="1:140" s="37" customFormat="1" ht="78" customHeight="1" hidden="1" thickBot="1">
      <c r="A141" s="65"/>
      <c r="B141" s="61"/>
      <c r="C141" s="72"/>
      <c r="D141" s="72"/>
      <c r="E141" s="72"/>
      <c r="F141" s="72"/>
      <c r="G141" s="72"/>
      <c r="H141" s="72"/>
      <c r="I141" s="77"/>
      <c r="J141" s="71" t="e">
        <f t="shared" si="27"/>
        <v>#DIV/0!</v>
      </c>
      <c r="K141" s="77"/>
      <c r="L141" s="77"/>
      <c r="M141" s="83">
        <v>0</v>
      </c>
      <c r="N141" s="83">
        <v>0</v>
      </c>
      <c r="O141" s="83">
        <v>0</v>
      </c>
      <c r="P141" s="83">
        <v>0</v>
      </c>
      <c r="Q141" s="90" t="e">
        <f t="shared" si="43"/>
        <v>#DIV/0!</v>
      </c>
      <c r="R141" s="77"/>
      <c r="S141" s="77"/>
      <c r="T141" s="7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</row>
    <row r="142" spans="1:140" s="38" customFormat="1" ht="1.5" customHeight="1" hidden="1">
      <c r="A142" s="180"/>
      <c r="B142" s="177"/>
      <c r="C142" s="74"/>
      <c r="D142" s="73"/>
      <c r="E142" s="73"/>
      <c r="F142" s="73"/>
      <c r="G142" s="104"/>
      <c r="H142" s="181"/>
      <c r="I142" s="77"/>
      <c r="J142" s="71" t="e">
        <f t="shared" si="27"/>
        <v>#DIV/0!</v>
      </c>
      <c r="K142" s="149"/>
      <c r="L142" s="77"/>
      <c r="M142" s="83">
        <v>0</v>
      </c>
      <c r="N142" s="83">
        <v>0</v>
      </c>
      <c r="O142" s="83">
        <v>0</v>
      </c>
      <c r="P142" s="83">
        <v>0</v>
      </c>
      <c r="Q142" s="90" t="e">
        <f t="shared" si="43"/>
        <v>#DIV/0!</v>
      </c>
      <c r="R142" s="149"/>
      <c r="S142" s="149"/>
      <c r="T142" s="149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</row>
    <row r="143" spans="1:20" s="13" customFormat="1" ht="215.25" customHeight="1" hidden="1">
      <c r="A143" s="180"/>
      <c r="B143" s="179"/>
      <c r="C143" s="79"/>
      <c r="D143" s="87"/>
      <c r="E143" s="87"/>
      <c r="F143" s="87"/>
      <c r="G143" s="109"/>
      <c r="H143" s="182"/>
      <c r="I143" s="87"/>
      <c r="J143" s="71" t="e">
        <f t="shared" si="27"/>
        <v>#DIV/0!</v>
      </c>
      <c r="K143" s="150"/>
      <c r="L143" s="87"/>
      <c r="M143" s="83">
        <v>0</v>
      </c>
      <c r="N143" s="83">
        <v>0</v>
      </c>
      <c r="O143" s="83">
        <v>0</v>
      </c>
      <c r="P143" s="83">
        <v>0</v>
      </c>
      <c r="Q143" s="90" t="e">
        <f t="shared" si="43"/>
        <v>#DIV/0!</v>
      </c>
      <c r="R143" s="150"/>
      <c r="S143" s="150"/>
      <c r="T143" s="150"/>
    </row>
    <row r="144" spans="1:20" s="13" customFormat="1" ht="1.5" customHeight="1" hidden="1">
      <c r="A144" s="160"/>
      <c r="B144" s="161"/>
      <c r="C144" s="80"/>
      <c r="D144" s="91"/>
      <c r="E144" s="91"/>
      <c r="F144" s="91"/>
      <c r="G144" s="111"/>
      <c r="H144" s="146"/>
      <c r="I144" s="87"/>
      <c r="J144" s="71" t="e">
        <f t="shared" si="27"/>
        <v>#DIV/0!</v>
      </c>
      <c r="K144" s="149"/>
      <c r="L144" s="92"/>
      <c r="M144" s="83">
        <v>0</v>
      </c>
      <c r="N144" s="83">
        <v>0</v>
      </c>
      <c r="O144" s="83">
        <v>0</v>
      </c>
      <c r="P144" s="83">
        <v>0</v>
      </c>
      <c r="Q144" s="90" t="e">
        <f t="shared" si="43"/>
        <v>#DIV/0!</v>
      </c>
      <c r="R144" s="149"/>
      <c r="S144" s="149"/>
      <c r="T144" s="149"/>
    </row>
    <row r="145" spans="1:20" s="13" customFormat="1" ht="177" customHeight="1" hidden="1">
      <c r="A145" s="160"/>
      <c r="B145" s="162"/>
      <c r="C145" s="75"/>
      <c r="D145" s="91"/>
      <c r="E145" s="91"/>
      <c r="F145" s="91"/>
      <c r="G145" s="112"/>
      <c r="H145" s="147"/>
      <c r="I145" s="87"/>
      <c r="J145" s="71" t="e">
        <f aca="true" t="shared" si="49" ref="J145:J158">H145/G145*100</f>
        <v>#DIV/0!</v>
      </c>
      <c r="K145" s="150"/>
      <c r="L145" s="92"/>
      <c r="M145" s="83">
        <v>0</v>
      </c>
      <c r="N145" s="83">
        <v>0</v>
      </c>
      <c r="O145" s="83">
        <v>0</v>
      </c>
      <c r="P145" s="83">
        <v>0</v>
      </c>
      <c r="Q145" s="90" t="e">
        <f t="shared" si="43"/>
        <v>#DIV/0!</v>
      </c>
      <c r="R145" s="150"/>
      <c r="S145" s="150"/>
      <c r="T145" s="150"/>
    </row>
    <row r="146" spans="1:20" s="13" customFormat="1" ht="90" customHeight="1" hidden="1">
      <c r="A146" s="58"/>
      <c r="B146" s="66"/>
      <c r="C146" s="75"/>
      <c r="D146" s="91"/>
      <c r="E146" s="91"/>
      <c r="F146" s="91"/>
      <c r="G146" s="112"/>
      <c r="H146" s="97"/>
      <c r="I146" s="87"/>
      <c r="J146" s="71" t="e">
        <f t="shared" si="49"/>
        <v>#DIV/0!</v>
      </c>
      <c r="K146" s="75"/>
      <c r="L146" s="92"/>
      <c r="M146" s="83">
        <v>0</v>
      </c>
      <c r="N146" s="83">
        <v>0</v>
      </c>
      <c r="O146" s="83">
        <v>0</v>
      </c>
      <c r="P146" s="83">
        <v>0</v>
      </c>
      <c r="Q146" s="90" t="e">
        <f t="shared" si="43"/>
        <v>#DIV/0!</v>
      </c>
      <c r="R146" s="75"/>
      <c r="S146" s="75"/>
      <c r="T146" s="75"/>
    </row>
    <row r="147" spans="1:20" s="13" customFormat="1" ht="128.25" customHeight="1">
      <c r="A147" s="51" t="s">
        <v>297</v>
      </c>
      <c r="B147" s="52">
        <v>41050900</v>
      </c>
      <c r="C147" s="75">
        <v>756.7</v>
      </c>
      <c r="D147" s="91"/>
      <c r="E147" s="91"/>
      <c r="F147" s="91"/>
      <c r="G147" s="72">
        <v>73.3</v>
      </c>
      <c r="H147" s="72">
        <v>73.3</v>
      </c>
      <c r="I147" s="87"/>
      <c r="J147" s="72">
        <f t="shared" si="49"/>
        <v>100</v>
      </c>
      <c r="K147" s="75">
        <f aca="true" t="shared" si="50" ref="K147:K158">H147/C147*100</f>
        <v>9.68679793841681</v>
      </c>
      <c r="L147" s="92"/>
      <c r="M147" s="83">
        <v>0</v>
      </c>
      <c r="N147" s="83">
        <v>0</v>
      </c>
      <c r="O147" s="83"/>
      <c r="P147" s="83"/>
      <c r="Q147" s="90">
        <v>0</v>
      </c>
      <c r="R147" s="75">
        <f>C147+M147</f>
        <v>756.7</v>
      </c>
      <c r="S147" s="75">
        <f aca="true" t="shared" si="51" ref="S147:S158">H147+N147</f>
        <v>73.3</v>
      </c>
      <c r="T147" s="75">
        <f>S147/R147*100</f>
        <v>9.68679793841681</v>
      </c>
    </row>
    <row r="148" spans="1:20" s="13" customFormat="1" ht="57.75" customHeight="1">
      <c r="A148" s="51" t="s">
        <v>75</v>
      </c>
      <c r="B148" s="39">
        <v>41051000</v>
      </c>
      <c r="C148" s="76">
        <v>4952.8</v>
      </c>
      <c r="D148" s="76"/>
      <c r="E148" s="76"/>
      <c r="F148" s="76"/>
      <c r="G148" s="76">
        <v>1144.1</v>
      </c>
      <c r="H148" s="76">
        <v>1144.1</v>
      </c>
      <c r="I148" s="87"/>
      <c r="J148" s="72">
        <f t="shared" si="49"/>
        <v>100</v>
      </c>
      <c r="K148" s="75">
        <f t="shared" si="50"/>
        <v>23.10006460991762</v>
      </c>
      <c r="L148" s="92"/>
      <c r="M148" s="83">
        <v>0</v>
      </c>
      <c r="N148" s="83">
        <v>0</v>
      </c>
      <c r="O148" s="83">
        <v>0</v>
      </c>
      <c r="P148" s="83">
        <v>0</v>
      </c>
      <c r="Q148" s="90">
        <v>0</v>
      </c>
      <c r="R148" s="77">
        <f>C148+M148</f>
        <v>4952.8</v>
      </c>
      <c r="S148" s="77">
        <f t="shared" si="51"/>
        <v>1144.1</v>
      </c>
      <c r="T148" s="77">
        <f>S148/R148*100</f>
        <v>23.10006460991762</v>
      </c>
    </row>
    <row r="149" spans="1:20" s="13" customFormat="1" ht="39" customHeight="1" hidden="1">
      <c r="A149" s="58"/>
      <c r="B149" s="68"/>
      <c r="C149" s="77"/>
      <c r="D149" s="76"/>
      <c r="E149" s="76"/>
      <c r="F149" s="76"/>
      <c r="G149" s="76"/>
      <c r="H149" s="76"/>
      <c r="I149" s="87"/>
      <c r="J149" s="72" t="e">
        <f t="shared" si="49"/>
        <v>#DIV/0!</v>
      </c>
      <c r="K149" s="75" t="e">
        <f t="shared" si="50"/>
        <v>#DIV/0!</v>
      </c>
      <c r="L149" s="92"/>
      <c r="M149" s="83">
        <v>0</v>
      </c>
      <c r="N149" s="83">
        <v>0</v>
      </c>
      <c r="O149" s="83">
        <v>0</v>
      </c>
      <c r="P149" s="83">
        <v>0</v>
      </c>
      <c r="Q149" s="90" t="e">
        <f t="shared" si="43"/>
        <v>#DIV/0!</v>
      </c>
      <c r="R149" s="77" t="e">
        <f>#REF!+M149</f>
        <v>#REF!</v>
      </c>
      <c r="S149" s="77">
        <f t="shared" si="51"/>
        <v>0</v>
      </c>
      <c r="T149" s="77" t="e">
        <f aca="true" t="shared" si="52" ref="T149:T158">S149/R149*100</f>
        <v>#REF!</v>
      </c>
    </row>
    <row r="150" spans="1:20" s="13" customFormat="1" ht="68.25" customHeight="1">
      <c r="A150" s="51" t="s">
        <v>76</v>
      </c>
      <c r="B150" s="40">
        <v>41051200</v>
      </c>
      <c r="C150" s="77">
        <v>3696</v>
      </c>
      <c r="D150" s="76"/>
      <c r="E150" s="76"/>
      <c r="F150" s="76"/>
      <c r="G150" s="76">
        <v>621.4</v>
      </c>
      <c r="H150" s="76">
        <v>544.9</v>
      </c>
      <c r="I150" s="87"/>
      <c r="J150" s="72">
        <f t="shared" si="49"/>
        <v>87.68908915352431</v>
      </c>
      <c r="K150" s="75">
        <f t="shared" si="50"/>
        <v>14.742965367965366</v>
      </c>
      <c r="L150" s="92"/>
      <c r="M150" s="83">
        <v>0</v>
      </c>
      <c r="N150" s="83">
        <v>0</v>
      </c>
      <c r="O150" s="83">
        <v>0</v>
      </c>
      <c r="P150" s="83">
        <v>0</v>
      </c>
      <c r="Q150" s="90">
        <v>0</v>
      </c>
      <c r="R150" s="77">
        <f>C150+M150</f>
        <v>3696</v>
      </c>
      <c r="S150" s="77">
        <f t="shared" si="51"/>
        <v>544.9</v>
      </c>
      <c r="T150" s="77">
        <f t="shared" si="52"/>
        <v>14.742965367965366</v>
      </c>
    </row>
    <row r="151" spans="1:20" s="13" customFormat="1" ht="66" customHeight="1" hidden="1">
      <c r="A151" s="58"/>
      <c r="B151" s="68"/>
      <c r="C151" s="77"/>
      <c r="D151" s="76"/>
      <c r="E151" s="76"/>
      <c r="F151" s="76"/>
      <c r="G151" s="76"/>
      <c r="H151" s="76"/>
      <c r="I151" s="87"/>
      <c r="J151" s="72" t="e">
        <f t="shared" si="49"/>
        <v>#DIV/0!</v>
      </c>
      <c r="K151" s="75" t="e">
        <f t="shared" si="50"/>
        <v>#DIV/0!</v>
      </c>
      <c r="L151" s="92"/>
      <c r="M151" s="83">
        <v>0</v>
      </c>
      <c r="N151" s="83">
        <v>0</v>
      </c>
      <c r="O151" s="83">
        <v>0</v>
      </c>
      <c r="P151" s="83">
        <v>0</v>
      </c>
      <c r="Q151" s="90" t="e">
        <f t="shared" si="43"/>
        <v>#DIV/0!</v>
      </c>
      <c r="R151" s="77">
        <f>C151+M151</f>
        <v>0</v>
      </c>
      <c r="S151" s="77">
        <f t="shared" si="51"/>
        <v>0</v>
      </c>
      <c r="T151" s="77" t="e">
        <f t="shared" si="52"/>
        <v>#DIV/0!</v>
      </c>
    </row>
    <row r="152" spans="1:20" s="14" customFormat="1" ht="42.75" customHeight="1">
      <c r="A152" s="51" t="s">
        <v>77</v>
      </c>
      <c r="B152" s="40">
        <v>41053900</v>
      </c>
      <c r="C152" s="77">
        <v>219.2</v>
      </c>
      <c r="D152" s="76"/>
      <c r="E152" s="76"/>
      <c r="F152" s="76"/>
      <c r="G152" s="76">
        <v>54.8</v>
      </c>
      <c r="H152" s="76">
        <v>54.8</v>
      </c>
      <c r="I152" s="87"/>
      <c r="J152" s="72">
        <f t="shared" si="49"/>
        <v>100</v>
      </c>
      <c r="K152" s="75">
        <f t="shared" si="50"/>
        <v>25</v>
      </c>
      <c r="L152" s="92"/>
      <c r="M152" s="83">
        <v>3100</v>
      </c>
      <c r="N152" s="83">
        <v>3100</v>
      </c>
      <c r="O152" s="83">
        <v>0</v>
      </c>
      <c r="P152" s="83">
        <v>0</v>
      </c>
      <c r="Q152" s="90">
        <f t="shared" si="43"/>
        <v>100</v>
      </c>
      <c r="R152" s="77">
        <f>C152+M152</f>
        <v>3319.2</v>
      </c>
      <c r="S152" s="77">
        <f t="shared" si="51"/>
        <v>3154.8</v>
      </c>
      <c r="T152" s="77">
        <f t="shared" si="52"/>
        <v>95.0469992769342</v>
      </c>
    </row>
    <row r="153" spans="1:20" s="14" customFormat="1" ht="63" customHeight="1" hidden="1">
      <c r="A153" s="58"/>
      <c r="B153" s="68"/>
      <c r="C153" s="77"/>
      <c r="D153" s="76"/>
      <c r="E153" s="76"/>
      <c r="F153" s="76"/>
      <c r="G153" s="76"/>
      <c r="H153" s="76"/>
      <c r="I153" s="87"/>
      <c r="J153" s="71" t="e">
        <f t="shared" si="49"/>
        <v>#DIV/0!</v>
      </c>
      <c r="K153" s="75" t="e">
        <f t="shared" si="50"/>
        <v>#DIV/0!</v>
      </c>
      <c r="L153" s="92"/>
      <c r="M153" s="83">
        <v>0</v>
      </c>
      <c r="N153" s="83">
        <v>0</v>
      </c>
      <c r="O153" s="83">
        <v>0</v>
      </c>
      <c r="P153" s="83">
        <v>0</v>
      </c>
      <c r="Q153" s="90" t="e">
        <f t="shared" si="43"/>
        <v>#DIV/0!</v>
      </c>
      <c r="R153" s="77" t="e">
        <f>#REF!+M153</f>
        <v>#REF!</v>
      </c>
      <c r="S153" s="77">
        <f t="shared" si="51"/>
        <v>0</v>
      </c>
      <c r="T153" s="77" t="e">
        <f t="shared" si="52"/>
        <v>#REF!</v>
      </c>
    </row>
    <row r="154" spans="1:20" s="14" customFormat="1" ht="63" customHeight="1" hidden="1">
      <c r="A154" s="58"/>
      <c r="B154" s="68"/>
      <c r="C154" s="77"/>
      <c r="D154" s="76"/>
      <c r="E154" s="76"/>
      <c r="F154" s="76"/>
      <c r="G154" s="76"/>
      <c r="H154" s="76"/>
      <c r="I154" s="87"/>
      <c r="J154" s="71" t="e">
        <f t="shared" si="49"/>
        <v>#DIV/0!</v>
      </c>
      <c r="K154" s="75" t="e">
        <f t="shared" si="50"/>
        <v>#DIV/0!</v>
      </c>
      <c r="L154" s="92"/>
      <c r="M154" s="83">
        <v>0</v>
      </c>
      <c r="N154" s="83">
        <v>0</v>
      </c>
      <c r="O154" s="83">
        <v>0</v>
      </c>
      <c r="P154" s="83">
        <v>0</v>
      </c>
      <c r="Q154" s="90" t="e">
        <f t="shared" si="43"/>
        <v>#DIV/0!</v>
      </c>
      <c r="R154" s="77" t="e">
        <f>#REF!+M154</f>
        <v>#REF!</v>
      </c>
      <c r="S154" s="77">
        <f t="shared" si="51"/>
        <v>0</v>
      </c>
      <c r="T154" s="77" t="e">
        <f t="shared" si="52"/>
        <v>#REF!</v>
      </c>
    </row>
    <row r="155" spans="1:20" s="14" customFormat="1" ht="24.75" customHeight="1" hidden="1">
      <c r="A155" s="54"/>
      <c r="B155" s="69"/>
      <c r="C155" s="81"/>
      <c r="D155" s="76"/>
      <c r="E155" s="76"/>
      <c r="F155" s="76"/>
      <c r="G155" s="76"/>
      <c r="H155" s="76"/>
      <c r="I155" s="87"/>
      <c r="J155" s="71" t="e">
        <f t="shared" si="49"/>
        <v>#DIV/0!</v>
      </c>
      <c r="K155" s="75" t="e">
        <f t="shared" si="50"/>
        <v>#DIV/0!</v>
      </c>
      <c r="L155" s="92"/>
      <c r="M155" s="83">
        <v>0</v>
      </c>
      <c r="N155" s="83">
        <v>0</v>
      </c>
      <c r="O155" s="83">
        <v>0</v>
      </c>
      <c r="P155" s="83">
        <v>0</v>
      </c>
      <c r="Q155" s="90" t="e">
        <f t="shared" si="43"/>
        <v>#DIV/0!</v>
      </c>
      <c r="R155" s="77" t="e">
        <f>#REF!+M155</f>
        <v>#REF!</v>
      </c>
      <c r="S155" s="77">
        <f t="shared" si="51"/>
        <v>0</v>
      </c>
      <c r="T155" s="77" t="e">
        <f t="shared" si="52"/>
        <v>#REF!</v>
      </c>
    </row>
    <row r="156" spans="1:20" s="14" customFormat="1" ht="61.5" customHeight="1" hidden="1">
      <c r="A156" s="58"/>
      <c r="B156" s="67"/>
      <c r="C156" s="76"/>
      <c r="D156" s="76"/>
      <c r="E156" s="76"/>
      <c r="F156" s="76"/>
      <c r="G156" s="76"/>
      <c r="H156" s="76"/>
      <c r="I156" s="87"/>
      <c r="J156" s="71" t="e">
        <f t="shared" si="49"/>
        <v>#DIV/0!</v>
      </c>
      <c r="K156" s="75" t="e">
        <f t="shared" si="50"/>
        <v>#DIV/0!</v>
      </c>
      <c r="L156" s="92"/>
      <c r="M156" s="83">
        <v>0</v>
      </c>
      <c r="N156" s="83">
        <v>0</v>
      </c>
      <c r="O156" s="83">
        <v>0</v>
      </c>
      <c r="P156" s="83">
        <v>0</v>
      </c>
      <c r="Q156" s="90" t="e">
        <f t="shared" si="43"/>
        <v>#DIV/0!</v>
      </c>
      <c r="R156" s="77" t="e">
        <f>#REF!+M156</f>
        <v>#REF!</v>
      </c>
      <c r="S156" s="77">
        <f t="shared" si="51"/>
        <v>0</v>
      </c>
      <c r="T156" s="77" t="e">
        <f t="shared" si="52"/>
        <v>#REF!</v>
      </c>
    </row>
    <row r="157" spans="1:20" s="14" customFormat="1" ht="42" customHeight="1">
      <c r="A157" s="25" t="s">
        <v>326</v>
      </c>
      <c r="B157" s="70"/>
      <c r="C157" s="85">
        <f aca="true" t="shared" si="53" ref="C157:H157">C16+C72+C111</f>
        <v>2317353.1</v>
      </c>
      <c r="D157" s="85">
        <f t="shared" si="53"/>
        <v>56300</v>
      </c>
      <c r="E157" s="85">
        <f t="shared" si="53"/>
        <v>56300</v>
      </c>
      <c r="F157" s="85">
        <f t="shared" si="53"/>
        <v>56300</v>
      </c>
      <c r="G157" s="85">
        <f t="shared" si="53"/>
        <v>531339.5</v>
      </c>
      <c r="H157" s="85">
        <f t="shared" si="53"/>
        <v>474993.8</v>
      </c>
      <c r="I157" s="85" t="e">
        <f>I16+I72+I111+I155</f>
        <v>#REF!</v>
      </c>
      <c r="J157" s="85">
        <f t="shared" si="49"/>
        <v>89.3955371283332</v>
      </c>
      <c r="K157" s="85">
        <f t="shared" si="50"/>
        <v>20.49725611517727</v>
      </c>
      <c r="L157" s="85"/>
      <c r="M157" s="85">
        <f>M16+M72+M111</f>
        <v>82138.3</v>
      </c>
      <c r="N157" s="85">
        <f>N16+N72+N111</f>
        <v>13274.039999999999</v>
      </c>
      <c r="O157" s="85">
        <f>O16+O72+O111+O155</f>
        <v>0</v>
      </c>
      <c r="P157" s="85">
        <f>P16+P72+P111+P155</f>
        <v>0</v>
      </c>
      <c r="Q157" s="85">
        <f>N157/M157*100</f>
        <v>16.160597431405325</v>
      </c>
      <c r="R157" s="85">
        <f>C157+M157</f>
        <v>2399491.4</v>
      </c>
      <c r="S157" s="85">
        <f t="shared" si="51"/>
        <v>488267.83999999997</v>
      </c>
      <c r="T157" s="85">
        <f t="shared" si="52"/>
        <v>20.348805584383424</v>
      </c>
    </row>
    <row r="158" spans="1:20" s="14" customFormat="1" ht="42.75" customHeight="1">
      <c r="A158" s="25" t="s">
        <v>327</v>
      </c>
      <c r="B158" s="70"/>
      <c r="C158" s="85">
        <f aca="true" t="shared" si="54" ref="C158:I158">C157+C121</f>
        <v>2805741.8000000003</v>
      </c>
      <c r="D158" s="85">
        <f t="shared" si="54"/>
        <v>56300</v>
      </c>
      <c r="E158" s="85">
        <f t="shared" si="54"/>
        <v>56300</v>
      </c>
      <c r="F158" s="85">
        <f t="shared" si="54"/>
        <v>56300</v>
      </c>
      <c r="G158" s="85">
        <f t="shared" si="54"/>
        <v>643827.5</v>
      </c>
      <c r="H158" s="85">
        <f t="shared" si="54"/>
        <v>587405.3</v>
      </c>
      <c r="I158" s="85" t="e">
        <f t="shared" si="54"/>
        <v>#REF!</v>
      </c>
      <c r="J158" s="85">
        <f t="shared" si="49"/>
        <v>91.23644143811813</v>
      </c>
      <c r="K158" s="85">
        <f t="shared" si="50"/>
        <v>20.93582880648533</v>
      </c>
      <c r="L158" s="85"/>
      <c r="M158" s="85">
        <f>M157+M121</f>
        <v>94077.6</v>
      </c>
      <c r="N158" s="85">
        <f>N157+N121</f>
        <v>16374.039999999999</v>
      </c>
      <c r="O158" s="85">
        <f>O157+O121</f>
        <v>0</v>
      </c>
      <c r="P158" s="85">
        <f>P157+P121</f>
        <v>0</v>
      </c>
      <c r="Q158" s="85">
        <f>N158/M158*100</f>
        <v>17.40482325229385</v>
      </c>
      <c r="R158" s="85">
        <f>C158+M158</f>
        <v>2899819.4000000004</v>
      </c>
      <c r="S158" s="85">
        <f t="shared" si="51"/>
        <v>603779.3400000001</v>
      </c>
      <c r="T158" s="85">
        <f t="shared" si="52"/>
        <v>20.821273904161067</v>
      </c>
    </row>
    <row r="159" spans="1:20" s="14" customFormat="1" ht="41.25" customHeight="1">
      <c r="A159" s="164" t="s">
        <v>248</v>
      </c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6"/>
    </row>
    <row r="160" spans="1:20" s="14" customFormat="1" ht="30.75" customHeight="1">
      <c r="A160" s="28" t="s">
        <v>315</v>
      </c>
      <c r="B160" s="124" t="s">
        <v>239</v>
      </c>
      <c r="C160" s="85">
        <f aca="true" t="shared" si="55" ref="C160:H160">C164+C162+C161+C163</f>
        <v>215963.1</v>
      </c>
      <c r="D160" s="85">
        <f t="shared" si="55"/>
        <v>0</v>
      </c>
      <c r="E160" s="85">
        <f t="shared" si="55"/>
        <v>0</v>
      </c>
      <c r="F160" s="85">
        <f t="shared" si="55"/>
        <v>0</v>
      </c>
      <c r="G160" s="85">
        <f t="shared" si="55"/>
        <v>53305.4</v>
      </c>
      <c r="H160" s="85">
        <f t="shared" si="55"/>
        <v>40354.3</v>
      </c>
      <c r="I160" s="85">
        <f>I164</f>
        <v>0</v>
      </c>
      <c r="J160" s="85">
        <f aca="true" t="shared" si="56" ref="J160:J165">H160/G160*100</f>
        <v>75.70396245033336</v>
      </c>
      <c r="K160" s="85">
        <f>H160/C160*100</f>
        <v>18.685738443280357</v>
      </c>
      <c r="L160" s="113">
        <f>L164</f>
        <v>0</v>
      </c>
      <c r="M160" s="85">
        <f>M164+M162+M161+M163</f>
        <v>5816.3</v>
      </c>
      <c r="N160" s="85">
        <f>N164+N162+N161+N163</f>
        <v>145.4</v>
      </c>
      <c r="O160" s="85">
        <f>O164</f>
        <v>0</v>
      </c>
      <c r="P160" s="85">
        <f>P164</f>
        <v>0</v>
      </c>
      <c r="Q160" s="85">
        <f>N160/M160*100</f>
        <v>2.499871052043395</v>
      </c>
      <c r="R160" s="85">
        <f>R164+R162+R161+R163</f>
        <v>221779.4</v>
      </c>
      <c r="S160" s="85">
        <f>S164+S162+S161+S163</f>
        <v>40499.7</v>
      </c>
      <c r="T160" s="85">
        <f aca="true" t="shared" si="57" ref="T160:T166">S160/R160*100</f>
        <v>18.261254201246825</v>
      </c>
    </row>
    <row r="161" spans="1:20" s="14" customFormat="1" ht="78" customHeight="1">
      <c r="A161" s="51" t="s">
        <v>244</v>
      </c>
      <c r="B161" s="125" t="s">
        <v>240</v>
      </c>
      <c r="C161" s="126">
        <v>55342.4</v>
      </c>
      <c r="D161" s="76"/>
      <c r="E161" s="76"/>
      <c r="F161" s="76"/>
      <c r="G161" s="76">
        <v>14437.6</v>
      </c>
      <c r="H161" s="76">
        <v>10623.2</v>
      </c>
      <c r="I161" s="76"/>
      <c r="J161" s="76">
        <f t="shared" si="56"/>
        <v>73.58009641491661</v>
      </c>
      <c r="K161" s="76">
        <f>H161/C161*100</f>
        <v>19.19540894504033</v>
      </c>
      <c r="L161" s="114"/>
      <c r="M161" s="76">
        <v>5218</v>
      </c>
      <c r="N161" s="76">
        <v>0</v>
      </c>
      <c r="O161" s="76"/>
      <c r="P161" s="76"/>
      <c r="Q161" s="76">
        <f>N161/M161*100</f>
        <v>0</v>
      </c>
      <c r="R161" s="76">
        <f>M161+C161</f>
        <v>60560.4</v>
      </c>
      <c r="S161" s="76">
        <f>H161+N161</f>
        <v>10623.2</v>
      </c>
      <c r="T161" s="76">
        <f t="shared" si="57"/>
        <v>17.541495762907775</v>
      </c>
    </row>
    <row r="162" spans="1:20" s="14" customFormat="1" ht="66" customHeight="1">
      <c r="A162" s="51" t="s">
        <v>271</v>
      </c>
      <c r="B162" s="125" t="s">
        <v>243</v>
      </c>
      <c r="C162" s="76">
        <v>142140.7</v>
      </c>
      <c r="D162" s="76"/>
      <c r="E162" s="76"/>
      <c r="F162" s="76"/>
      <c r="G162" s="76">
        <v>34898.3</v>
      </c>
      <c r="H162" s="76">
        <v>28238.5</v>
      </c>
      <c r="I162" s="76"/>
      <c r="J162" s="76">
        <f t="shared" si="56"/>
        <v>80.91654894364481</v>
      </c>
      <c r="K162" s="76">
        <f>H162/C162*100</f>
        <v>19.866582899901296</v>
      </c>
      <c r="L162" s="114"/>
      <c r="M162" s="76">
        <v>598.3</v>
      </c>
      <c r="N162" s="76">
        <v>145.4</v>
      </c>
      <c r="O162" s="76"/>
      <c r="P162" s="76"/>
      <c r="Q162" s="76">
        <f>N162/M162*100</f>
        <v>24.302189537021565</v>
      </c>
      <c r="R162" s="76">
        <f>M162+C162</f>
        <v>142739</v>
      </c>
      <c r="S162" s="76">
        <f>H162+N162</f>
        <v>28383.9</v>
      </c>
      <c r="T162" s="76">
        <f t="shared" si="57"/>
        <v>19.88517503975788</v>
      </c>
    </row>
    <row r="163" spans="1:20" s="14" customFormat="1" ht="60" customHeight="1">
      <c r="A163" s="51" t="s">
        <v>246</v>
      </c>
      <c r="B163" s="125" t="s">
        <v>245</v>
      </c>
      <c r="C163" s="76">
        <v>38</v>
      </c>
      <c r="D163" s="76"/>
      <c r="E163" s="76"/>
      <c r="F163" s="76"/>
      <c r="G163" s="110">
        <v>7.3</v>
      </c>
      <c r="H163" s="110">
        <v>0</v>
      </c>
      <c r="I163" s="76"/>
      <c r="J163" s="76">
        <f t="shared" si="56"/>
        <v>0</v>
      </c>
      <c r="K163" s="76">
        <f>H163/C163*100</f>
        <v>0</v>
      </c>
      <c r="L163" s="114"/>
      <c r="M163" s="110">
        <v>0</v>
      </c>
      <c r="N163" s="110">
        <v>0</v>
      </c>
      <c r="O163" s="76"/>
      <c r="P163" s="76"/>
      <c r="Q163" s="76">
        <v>0</v>
      </c>
      <c r="R163" s="76">
        <f>M163+C163</f>
        <v>38</v>
      </c>
      <c r="S163" s="110">
        <f>H163+N163</f>
        <v>0</v>
      </c>
      <c r="T163" s="76">
        <f t="shared" si="57"/>
        <v>0</v>
      </c>
    </row>
    <row r="164" spans="1:20" s="14" customFormat="1" ht="26.25" customHeight="1">
      <c r="A164" s="131" t="s">
        <v>242</v>
      </c>
      <c r="B164" s="127" t="s">
        <v>241</v>
      </c>
      <c r="C164" s="76">
        <v>18442</v>
      </c>
      <c r="D164" s="76"/>
      <c r="E164" s="76"/>
      <c r="F164" s="76"/>
      <c r="G164" s="110">
        <v>3962.2</v>
      </c>
      <c r="H164" s="110">
        <v>1492.6</v>
      </c>
      <c r="I164" s="76"/>
      <c r="J164" s="76">
        <f t="shared" si="56"/>
        <v>37.6709908636616</v>
      </c>
      <c r="K164" s="110">
        <f>H164/C164*100</f>
        <v>8.09348226873441</v>
      </c>
      <c r="L164" s="114"/>
      <c r="M164" s="110">
        <v>0</v>
      </c>
      <c r="N164" s="110">
        <v>0</v>
      </c>
      <c r="O164" s="76"/>
      <c r="P164" s="76"/>
      <c r="Q164" s="76">
        <v>0</v>
      </c>
      <c r="R164" s="76">
        <f>M164+C164</f>
        <v>18442</v>
      </c>
      <c r="S164" s="110">
        <f>H164+N164</f>
        <v>1492.6</v>
      </c>
      <c r="T164" s="110">
        <f t="shared" si="57"/>
        <v>8.09348226873441</v>
      </c>
    </row>
    <row r="165" spans="1:20" s="14" customFormat="1" ht="27" customHeight="1">
      <c r="A165" s="28" t="s">
        <v>316</v>
      </c>
      <c r="B165" s="130" t="s">
        <v>78</v>
      </c>
      <c r="C165" s="85">
        <f aca="true" t="shared" si="58" ref="C165:I165">SUM(C166:C184)</f>
        <v>1282186.0000000002</v>
      </c>
      <c r="D165" s="85">
        <f t="shared" si="58"/>
        <v>0</v>
      </c>
      <c r="E165" s="85">
        <f t="shared" si="58"/>
        <v>0</v>
      </c>
      <c r="F165" s="85">
        <f t="shared" si="58"/>
        <v>0</v>
      </c>
      <c r="G165" s="85">
        <f t="shared" si="58"/>
        <v>316142.70000000007</v>
      </c>
      <c r="H165" s="85">
        <f t="shared" si="58"/>
        <v>286155.79999999993</v>
      </c>
      <c r="I165" s="85">
        <f t="shared" si="58"/>
        <v>0</v>
      </c>
      <c r="J165" s="85">
        <f t="shared" si="56"/>
        <v>90.51475805071566</v>
      </c>
      <c r="K165" s="85">
        <f aca="true" t="shared" si="59" ref="K165:K204">H165/C165*100</f>
        <v>22.317807244814706</v>
      </c>
      <c r="L165" s="113">
        <f>SUM(L166:L184)</f>
        <v>0</v>
      </c>
      <c r="M165" s="85">
        <f>SUM(M166:M184)</f>
        <v>123816.40000000001</v>
      </c>
      <c r="N165" s="85">
        <f>SUM(N166:N184)</f>
        <v>7931.3</v>
      </c>
      <c r="O165" s="85">
        <f>SUM(O166:O184)</f>
        <v>0</v>
      </c>
      <c r="P165" s="85">
        <f>SUM(P166:P184)</f>
        <v>0</v>
      </c>
      <c r="Q165" s="85">
        <f>N165/M165*100</f>
        <v>6.405694237596958</v>
      </c>
      <c r="R165" s="85">
        <f>SUM(R166:R184)</f>
        <v>1406002.4</v>
      </c>
      <c r="S165" s="85">
        <f>SUM(S166:S184)</f>
        <v>294087.0999999999</v>
      </c>
      <c r="T165" s="85">
        <f t="shared" si="57"/>
        <v>20.91654324345392</v>
      </c>
    </row>
    <row r="166" spans="1:20" s="14" customFormat="1" ht="33" customHeight="1">
      <c r="A166" s="121" t="s">
        <v>79</v>
      </c>
      <c r="B166" s="122" t="s">
        <v>80</v>
      </c>
      <c r="C166" s="97">
        <v>357669.1</v>
      </c>
      <c r="D166" s="76"/>
      <c r="E166" s="76"/>
      <c r="F166" s="76"/>
      <c r="G166" s="76">
        <v>84151.8</v>
      </c>
      <c r="H166" s="76">
        <v>73873.3</v>
      </c>
      <c r="I166" s="76"/>
      <c r="J166" s="76">
        <f>H166/G166*100</f>
        <v>87.78576334671392</v>
      </c>
      <c r="K166" s="76">
        <f t="shared" si="59"/>
        <v>20.654090610567145</v>
      </c>
      <c r="L166" s="114"/>
      <c r="M166" s="76">
        <v>42653.1</v>
      </c>
      <c r="N166" s="76">
        <v>2589.2</v>
      </c>
      <c r="O166" s="76"/>
      <c r="P166" s="76"/>
      <c r="Q166" s="76">
        <f>N166/M166*100</f>
        <v>6.070367687225548</v>
      </c>
      <c r="R166" s="76">
        <f aca="true" t="shared" si="60" ref="R166:R184">M166+C166</f>
        <v>400322.19999999995</v>
      </c>
      <c r="S166" s="76">
        <f aca="true" t="shared" si="61" ref="S166:S184">H166+N166</f>
        <v>76462.5</v>
      </c>
      <c r="T166" s="76">
        <f t="shared" si="57"/>
        <v>19.10023975687584</v>
      </c>
    </row>
    <row r="167" spans="1:20" s="14" customFormat="1" ht="42.75" customHeight="1">
      <c r="A167" s="121" t="s">
        <v>272</v>
      </c>
      <c r="B167" s="128">
        <v>1021</v>
      </c>
      <c r="C167" s="97">
        <v>311136</v>
      </c>
      <c r="D167" s="76"/>
      <c r="E167" s="76"/>
      <c r="F167" s="76"/>
      <c r="G167" s="76">
        <v>85799.6</v>
      </c>
      <c r="H167" s="76">
        <v>76093.5</v>
      </c>
      <c r="I167" s="76"/>
      <c r="J167" s="76">
        <f>H167/G167*100</f>
        <v>88.68747639849136</v>
      </c>
      <c r="K167" s="76">
        <f t="shared" si="59"/>
        <v>24.456668466522675</v>
      </c>
      <c r="L167" s="114"/>
      <c r="M167" s="76">
        <v>71717.1</v>
      </c>
      <c r="N167" s="76">
        <v>4606</v>
      </c>
      <c r="O167" s="76"/>
      <c r="P167" s="76"/>
      <c r="Q167" s="76">
        <f>N167/M167*100</f>
        <v>6.4224571266824775</v>
      </c>
      <c r="R167" s="76">
        <f t="shared" si="60"/>
        <v>382853.1</v>
      </c>
      <c r="S167" s="76">
        <f t="shared" si="61"/>
        <v>80699.5</v>
      </c>
      <c r="T167" s="76">
        <f aca="true" t="shared" si="62" ref="T167:T184">S167/R167*100</f>
        <v>21.078450194082272</v>
      </c>
    </row>
    <row r="168" spans="1:20" s="14" customFormat="1" ht="51" customHeight="1">
      <c r="A168" s="121" t="s">
        <v>238</v>
      </c>
      <c r="B168" s="128">
        <v>1022</v>
      </c>
      <c r="C168" s="97">
        <v>17147.9</v>
      </c>
      <c r="D168" s="76"/>
      <c r="E168" s="76"/>
      <c r="F168" s="76"/>
      <c r="G168" s="76">
        <v>4477.5</v>
      </c>
      <c r="H168" s="76">
        <v>3110.2</v>
      </c>
      <c r="I168" s="76"/>
      <c r="J168" s="76">
        <f aca="true" t="shared" si="63" ref="J168:J231">H168/G168*100</f>
        <v>69.46286990508096</v>
      </c>
      <c r="K168" s="76">
        <f t="shared" si="59"/>
        <v>18.13749788603852</v>
      </c>
      <c r="L168" s="114"/>
      <c r="M168" s="76">
        <v>4069.7</v>
      </c>
      <c r="N168" s="76">
        <v>59.7</v>
      </c>
      <c r="O168" s="76"/>
      <c r="P168" s="76"/>
      <c r="Q168" s="76">
        <f>N168/M168*100</f>
        <v>1.4669385949824314</v>
      </c>
      <c r="R168" s="76">
        <f t="shared" si="60"/>
        <v>21217.600000000002</v>
      </c>
      <c r="S168" s="76">
        <f t="shared" si="61"/>
        <v>3169.8999999999996</v>
      </c>
      <c r="T168" s="76">
        <f t="shared" si="62"/>
        <v>14.93995550863434</v>
      </c>
    </row>
    <row r="169" spans="1:20" s="14" customFormat="1" ht="43.5" customHeight="1">
      <c r="A169" s="121" t="s">
        <v>272</v>
      </c>
      <c r="B169" s="128">
        <v>1031</v>
      </c>
      <c r="C169" s="97">
        <v>456598.3</v>
      </c>
      <c r="D169" s="76"/>
      <c r="E169" s="76"/>
      <c r="F169" s="76"/>
      <c r="G169" s="76">
        <v>105394.7</v>
      </c>
      <c r="H169" s="76">
        <v>102776.1</v>
      </c>
      <c r="I169" s="76"/>
      <c r="J169" s="76">
        <f t="shared" si="63"/>
        <v>97.51543483685613</v>
      </c>
      <c r="K169" s="76">
        <f t="shared" si="59"/>
        <v>22.509085119239387</v>
      </c>
      <c r="L169" s="114"/>
      <c r="M169" s="76">
        <v>0</v>
      </c>
      <c r="N169" s="76">
        <v>0</v>
      </c>
      <c r="O169" s="76"/>
      <c r="P169" s="76"/>
      <c r="Q169" s="76">
        <v>0</v>
      </c>
      <c r="R169" s="76">
        <f t="shared" si="60"/>
        <v>456598.3</v>
      </c>
      <c r="S169" s="76">
        <f t="shared" si="61"/>
        <v>102776.1</v>
      </c>
      <c r="T169" s="76">
        <f t="shared" si="62"/>
        <v>22.509085119239387</v>
      </c>
    </row>
    <row r="170" spans="1:20" s="14" customFormat="1" ht="51" customHeight="1">
      <c r="A170" s="121" t="s">
        <v>238</v>
      </c>
      <c r="B170" s="128">
        <v>1032</v>
      </c>
      <c r="C170" s="97">
        <v>22617.8</v>
      </c>
      <c r="D170" s="76"/>
      <c r="E170" s="76"/>
      <c r="F170" s="76"/>
      <c r="G170" s="76">
        <v>5304.2</v>
      </c>
      <c r="H170" s="76">
        <v>5203.6</v>
      </c>
      <c r="I170" s="76"/>
      <c r="J170" s="76">
        <f t="shared" si="63"/>
        <v>98.10338976660006</v>
      </c>
      <c r="K170" s="76">
        <f t="shared" si="59"/>
        <v>23.006658472530486</v>
      </c>
      <c r="L170" s="114"/>
      <c r="M170" s="76">
        <v>0</v>
      </c>
      <c r="N170" s="76">
        <v>0</v>
      </c>
      <c r="O170" s="76"/>
      <c r="P170" s="76"/>
      <c r="Q170" s="76">
        <v>0</v>
      </c>
      <c r="R170" s="76">
        <f t="shared" si="60"/>
        <v>22617.8</v>
      </c>
      <c r="S170" s="76">
        <f t="shared" si="61"/>
        <v>5203.6</v>
      </c>
      <c r="T170" s="76">
        <f t="shared" si="62"/>
        <v>23.006658472530486</v>
      </c>
    </row>
    <row r="171" spans="1:20" s="14" customFormat="1" ht="42" customHeight="1">
      <c r="A171" s="121" t="s">
        <v>272</v>
      </c>
      <c r="B171" s="128">
        <v>1061</v>
      </c>
      <c r="C171" s="97">
        <v>429.4</v>
      </c>
      <c r="D171" s="76"/>
      <c r="E171" s="76"/>
      <c r="F171" s="76"/>
      <c r="G171" s="76">
        <v>429.4</v>
      </c>
      <c r="H171" s="76">
        <v>0</v>
      </c>
      <c r="I171" s="76"/>
      <c r="J171" s="76">
        <f t="shared" si="63"/>
        <v>0</v>
      </c>
      <c r="K171" s="76">
        <f t="shared" si="59"/>
        <v>0</v>
      </c>
      <c r="L171" s="114"/>
      <c r="M171" s="76">
        <v>0</v>
      </c>
      <c r="N171" s="76">
        <v>0</v>
      </c>
      <c r="O171" s="76"/>
      <c r="P171" s="76"/>
      <c r="Q171" s="76">
        <v>0</v>
      </c>
      <c r="R171" s="76">
        <f t="shared" si="60"/>
        <v>429.4</v>
      </c>
      <c r="S171" s="76">
        <f t="shared" si="61"/>
        <v>0</v>
      </c>
      <c r="T171" s="76">
        <f t="shared" si="62"/>
        <v>0</v>
      </c>
    </row>
    <row r="172" spans="1:20" s="14" customFormat="1" ht="51" customHeight="1" hidden="1">
      <c r="A172" s="121" t="s">
        <v>238</v>
      </c>
      <c r="B172" s="128">
        <v>1062</v>
      </c>
      <c r="C172" s="97"/>
      <c r="D172" s="76"/>
      <c r="E172" s="76"/>
      <c r="F172" s="76"/>
      <c r="G172" s="76"/>
      <c r="H172" s="76"/>
      <c r="I172" s="76"/>
      <c r="J172" s="76"/>
      <c r="K172" s="114"/>
      <c r="L172" s="114"/>
      <c r="M172" s="76"/>
      <c r="N172" s="76"/>
      <c r="O172" s="76"/>
      <c r="P172" s="76"/>
      <c r="Q172" s="76"/>
      <c r="R172" s="76"/>
      <c r="S172" s="76"/>
      <c r="T172" s="76"/>
    </row>
    <row r="173" spans="1:20" s="14" customFormat="1" ht="51" customHeight="1">
      <c r="A173" s="121" t="s">
        <v>263</v>
      </c>
      <c r="B173" s="128">
        <v>1070</v>
      </c>
      <c r="C173" s="97">
        <v>44321.6</v>
      </c>
      <c r="D173" s="76"/>
      <c r="E173" s="76"/>
      <c r="F173" s="76"/>
      <c r="G173" s="76">
        <v>12030.9</v>
      </c>
      <c r="H173" s="76">
        <v>10626.7</v>
      </c>
      <c r="I173" s="76"/>
      <c r="J173" s="76">
        <f t="shared" si="63"/>
        <v>88.32838773491594</v>
      </c>
      <c r="K173" s="76">
        <f t="shared" si="59"/>
        <v>23.976345619291724</v>
      </c>
      <c r="L173" s="114"/>
      <c r="M173" s="76">
        <v>1768.8</v>
      </c>
      <c r="N173" s="76">
        <v>42.5</v>
      </c>
      <c r="O173" s="76"/>
      <c r="P173" s="76"/>
      <c r="Q173" s="76">
        <f>N173/M173*100</f>
        <v>2.402758932609679</v>
      </c>
      <c r="R173" s="76">
        <f t="shared" si="60"/>
        <v>46090.4</v>
      </c>
      <c r="S173" s="76">
        <f t="shared" si="61"/>
        <v>10669.2</v>
      </c>
      <c r="T173" s="76">
        <f t="shared" si="62"/>
        <v>23.148421363233993</v>
      </c>
    </row>
    <row r="174" spans="1:20" s="14" customFormat="1" ht="38.25" customHeight="1">
      <c r="A174" s="121" t="s">
        <v>264</v>
      </c>
      <c r="B174" s="123">
        <v>1080</v>
      </c>
      <c r="C174" s="76">
        <v>47492.9</v>
      </c>
      <c r="D174" s="76"/>
      <c r="E174" s="76"/>
      <c r="F174" s="76"/>
      <c r="G174" s="76">
        <v>12121.3</v>
      </c>
      <c r="H174" s="76">
        <v>10295.6</v>
      </c>
      <c r="I174" s="76"/>
      <c r="J174" s="76">
        <f t="shared" si="63"/>
        <v>84.93808419888957</v>
      </c>
      <c r="K174" s="76">
        <f t="shared" si="59"/>
        <v>21.678187687001635</v>
      </c>
      <c r="L174" s="114"/>
      <c r="M174" s="76">
        <v>3366.5</v>
      </c>
      <c r="N174" s="76">
        <v>614.6</v>
      </c>
      <c r="O174" s="76"/>
      <c r="P174" s="76"/>
      <c r="Q174" s="76">
        <f>N174/M174*100</f>
        <v>18.256349324223972</v>
      </c>
      <c r="R174" s="76">
        <f t="shared" si="60"/>
        <v>50859.4</v>
      </c>
      <c r="S174" s="76">
        <f t="shared" si="61"/>
        <v>10910.2</v>
      </c>
      <c r="T174" s="76">
        <f t="shared" si="62"/>
        <v>21.451688380122455</v>
      </c>
    </row>
    <row r="175" spans="1:20" s="14" customFormat="1" ht="38.25" customHeight="1">
      <c r="A175" s="121" t="s">
        <v>81</v>
      </c>
      <c r="B175" s="128">
        <v>1141</v>
      </c>
      <c r="C175" s="129">
        <v>10522.6</v>
      </c>
      <c r="D175" s="126"/>
      <c r="E175" s="126"/>
      <c r="F175" s="126"/>
      <c r="G175" s="126">
        <v>2447.3</v>
      </c>
      <c r="H175" s="126">
        <v>1994.3</v>
      </c>
      <c r="I175" s="76"/>
      <c r="J175" s="76">
        <f t="shared" si="63"/>
        <v>81.48980509132512</v>
      </c>
      <c r="K175" s="76">
        <f t="shared" si="59"/>
        <v>18.952540246707088</v>
      </c>
      <c r="L175" s="114"/>
      <c r="M175" s="76">
        <v>108.5</v>
      </c>
      <c r="N175" s="76">
        <v>19.3</v>
      </c>
      <c r="O175" s="76"/>
      <c r="P175" s="76"/>
      <c r="Q175" s="76">
        <f>N175/M175*100</f>
        <v>17.788018433179726</v>
      </c>
      <c r="R175" s="76">
        <f t="shared" si="60"/>
        <v>10631.1</v>
      </c>
      <c r="S175" s="76">
        <f t="shared" si="61"/>
        <v>2013.6</v>
      </c>
      <c r="T175" s="76">
        <f t="shared" si="62"/>
        <v>18.94065524734035</v>
      </c>
    </row>
    <row r="176" spans="1:20" s="14" customFormat="1" ht="38.25" customHeight="1">
      <c r="A176" s="121" t="s">
        <v>82</v>
      </c>
      <c r="B176" s="128">
        <v>1142</v>
      </c>
      <c r="C176" s="129">
        <v>853.4</v>
      </c>
      <c r="D176" s="126"/>
      <c r="E176" s="126"/>
      <c r="F176" s="126"/>
      <c r="G176" s="126">
        <v>47</v>
      </c>
      <c r="H176" s="126">
        <v>29</v>
      </c>
      <c r="I176" s="76"/>
      <c r="J176" s="76">
        <f t="shared" si="63"/>
        <v>61.702127659574465</v>
      </c>
      <c r="K176" s="76">
        <f t="shared" si="59"/>
        <v>3.398172017811109</v>
      </c>
      <c r="L176" s="114"/>
      <c r="M176" s="76">
        <v>0</v>
      </c>
      <c r="N176" s="76">
        <v>0</v>
      </c>
      <c r="O176" s="76"/>
      <c r="P176" s="76"/>
      <c r="Q176" s="76">
        <v>0</v>
      </c>
      <c r="R176" s="76">
        <f t="shared" si="60"/>
        <v>853.4</v>
      </c>
      <c r="S176" s="76">
        <f t="shared" si="61"/>
        <v>29</v>
      </c>
      <c r="T176" s="76">
        <f t="shared" si="62"/>
        <v>3.398172017811109</v>
      </c>
    </row>
    <row r="177" spans="1:20" s="14" customFormat="1" ht="50.25" customHeight="1">
      <c r="A177" s="121" t="s">
        <v>273</v>
      </c>
      <c r="B177" s="128">
        <v>1151</v>
      </c>
      <c r="C177" s="97">
        <v>2133.6</v>
      </c>
      <c r="D177" s="76"/>
      <c r="E177" s="76"/>
      <c r="F177" s="76"/>
      <c r="G177" s="76">
        <v>657.1</v>
      </c>
      <c r="H177" s="76">
        <v>532.3</v>
      </c>
      <c r="I177" s="76"/>
      <c r="J177" s="76">
        <f t="shared" si="63"/>
        <v>81.00745700806573</v>
      </c>
      <c r="K177" s="76">
        <f t="shared" si="59"/>
        <v>24.948443944506934</v>
      </c>
      <c r="L177" s="114"/>
      <c r="M177" s="76">
        <v>132.7</v>
      </c>
      <c r="N177" s="76">
        <v>0</v>
      </c>
      <c r="O177" s="76"/>
      <c r="P177" s="76"/>
      <c r="Q177" s="76">
        <f>N177/M177*100</f>
        <v>0</v>
      </c>
      <c r="R177" s="76">
        <f t="shared" si="60"/>
        <v>2266.2999999999997</v>
      </c>
      <c r="S177" s="76">
        <f t="shared" si="61"/>
        <v>532.3</v>
      </c>
      <c r="T177" s="76">
        <f t="shared" si="62"/>
        <v>23.48762299783789</v>
      </c>
    </row>
    <row r="178" spans="1:20" s="14" customFormat="1" ht="38.25" customHeight="1">
      <c r="A178" s="121" t="s">
        <v>274</v>
      </c>
      <c r="B178" s="128">
        <v>1152</v>
      </c>
      <c r="C178" s="97">
        <v>4500.7</v>
      </c>
      <c r="D178" s="76"/>
      <c r="E178" s="76"/>
      <c r="F178" s="76"/>
      <c r="G178" s="76">
        <v>1039.7</v>
      </c>
      <c r="H178" s="76">
        <v>1039.5</v>
      </c>
      <c r="I178" s="76"/>
      <c r="J178" s="76">
        <f t="shared" si="63"/>
        <v>99.98076368183129</v>
      </c>
      <c r="K178" s="76">
        <f t="shared" si="59"/>
        <v>23.096407225542695</v>
      </c>
      <c r="L178" s="114"/>
      <c r="M178" s="76">
        <v>0</v>
      </c>
      <c r="N178" s="76">
        <v>0</v>
      </c>
      <c r="O178" s="76"/>
      <c r="P178" s="76"/>
      <c r="Q178" s="76">
        <v>0</v>
      </c>
      <c r="R178" s="76">
        <f t="shared" si="60"/>
        <v>4500.7</v>
      </c>
      <c r="S178" s="76">
        <f t="shared" si="61"/>
        <v>1039.5</v>
      </c>
      <c r="T178" s="76">
        <f t="shared" si="62"/>
        <v>23.096407225542695</v>
      </c>
    </row>
    <row r="179" spans="1:20" s="14" customFormat="1" ht="81" customHeight="1">
      <c r="A179" s="121" t="s">
        <v>314</v>
      </c>
      <c r="B179" s="128">
        <v>1154</v>
      </c>
      <c r="C179" s="97">
        <v>389.1</v>
      </c>
      <c r="D179" s="76"/>
      <c r="E179" s="76"/>
      <c r="F179" s="76"/>
      <c r="G179" s="76">
        <v>389.1</v>
      </c>
      <c r="H179" s="76">
        <v>47.8</v>
      </c>
      <c r="I179" s="76"/>
      <c r="J179" s="76">
        <f t="shared" si="63"/>
        <v>12.284759701876123</v>
      </c>
      <c r="K179" s="76">
        <f t="shared" si="59"/>
        <v>12.284759701876123</v>
      </c>
      <c r="L179" s="114"/>
      <c r="M179" s="76">
        <v>0</v>
      </c>
      <c r="N179" s="76">
        <v>0</v>
      </c>
      <c r="O179" s="76"/>
      <c r="P179" s="76"/>
      <c r="Q179" s="76">
        <v>0</v>
      </c>
      <c r="R179" s="76">
        <f t="shared" si="60"/>
        <v>389.1</v>
      </c>
      <c r="S179" s="76">
        <f t="shared" si="61"/>
        <v>47.8</v>
      </c>
      <c r="T179" s="76">
        <f t="shared" si="62"/>
        <v>12.284759701876123</v>
      </c>
    </row>
    <row r="180" spans="1:20" s="14" customFormat="1" ht="48.75" customHeight="1">
      <c r="A180" s="121" t="s">
        <v>275</v>
      </c>
      <c r="B180" s="128">
        <v>1160</v>
      </c>
      <c r="C180" s="97">
        <v>1888.8</v>
      </c>
      <c r="D180" s="76"/>
      <c r="E180" s="76"/>
      <c r="F180" s="76"/>
      <c r="G180" s="76">
        <v>442.9</v>
      </c>
      <c r="H180" s="76">
        <v>341.3</v>
      </c>
      <c r="I180" s="76"/>
      <c r="J180" s="76">
        <f t="shared" si="63"/>
        <v>77.06028448859789</v>
      </c>
      <c r="K180" s="76">
        <f t="shared" si="59"/>
        <v>18.069673867005505</v>
      </c>
      <c r="L180" s="114"/>
      <c r="M180" s="76">
        <v>0</v>
      </c>
      <c r="N180" s="76">
        <v>0</v>
      </c>
      <c r="O180" s="76"/>
      <c r="P180" s="76"/>
      <c r="Q180" s="76">
        <v>0</v>
      </c>
      <c r="R180" s="76">
        <f t="shared" si="60"/>
        <v>1888.8</v>
      </c>
      <c r="S180" s="76">
        <f t="shared" si="61"/>
        <v>341.3</v>
      </c>
      <c r="T180" s="76">
        <f t="shared" si="62"/>
        <v>18.069673867005505</v>
      </c>
    </row>
    <row r="181" spans="1:20" s="14" customFormat="1" ht="74.25" customHeight="1" hidden="1">
      <c r="A181" s="121" t="s">
        <v>293</v>
      </c>
      <c r="B181" s="128">
        <v>1181</v>
      </c>
      <c r="C181" s="97"/>
      <c r="D181" s="76"/>
      <c r="E181" s="76"/>
      <c r="F181" s="76"/>
      <c r="G181" s="76"/>
      <c r="H181" s="76"/>
      <c r="I181" s="76"/>
      <c r="J181" s="76"/>
      <c r="K181" s="114"/>
      <c r="L181" s="114"/>
      <c r="M181" s="76"/>
      <c r="N181" s="76"/>
      <c r="O181" s="76"/>
      <c r="P181" s="76"/>
      <c r="Q181" s="76" t="e">
        <f>N181/M181*100</f>
        <v>#DIV/0!</v>
      </c>
      <c r="R181" s="76"/>
      <c r="S181" s="76"/>
      <c r="T181" s="76"/>
    </row>
    <row r="182" spans="1:20" s="14" customFormat="1" ht="74.25" customHeight="1" hidden="1">
      <c r="A182" s="121" t="s">
        <v>298</v>
      </c>
      <c r="B182" s="128">
        <v>1182</v>
      </c>
      <c r="C182" s="97"/>
      <c r="D182" s="76"/>
      <c r="E182" s="76"/>
      <c r="F182" s="76"/>
      <c r="G182" s="76"/>
      <c r="H182" s="76"/>
      <c r="I182" s="76"/>
      <c r="J182" s="76"/>
      <c r="K182" s="114"/>
      <c r="L182" s="114"/>
      <c r="M182" s="76"/>
      <c r="N182" s="76"/>
      <c r="O182" s="76"/>
      <c r="P182" s="76"/>
      <c r="Q182" s="76" t="e">
        <f>N182/M182*100</f>
        <v>#DIV/0!</v>
      </c>
      <c r="R182" s="76"/>
      <c r="S182" s="76"/>
      <c r="T182" s="76"/>
    </row>
    <row r="183" spans="1:20" s="14" customFormat="1" ht="54.75" customHeight="1">
      <c r="A183" s="121" t="s">
        <v>276</v>
      </c>
      <c r="B183" s="128">
        <v>1200</v>
      </c>
      <c r="C183" s="97">
        <v>3696</v>
      </c>
      <c r="D183" s="76"/>
      <c r="E183" s="76"/>
      <c r="F183" s="76"/>
      <c r="G183" s="76">
        <v>621.4</v>
      </c>
      <c r="H183" s="76">
        <v>192.6</v>
      </c>
      <c r="I183" s="76"/>
      <c r="J183" s="76">
        <f t="shared" si="63"/>
        <v>30.994528484068233</v>
      </c>
      <c r="K183" s="76">
        <f t="shared" si="59"/>
        <v>5.211038961038961</v>
      </c>
      <c r="L183" s="114"/>
      <c r="M183" s="76">
        <v>0</v>
      </c>
      <c r="N183" s="76">
        <v>0</v>
      </c>
      <c r="O183" s="76"/>
      <c r="P183" s="76"/>
      <c r="Q183" s="76">
        <v>0</v>
      </c>
      <c r="R183" s="76">
        <f t="shared" si="60"/>
        <v>3696</v>
      </c>
      <c r="S183" s="76">
        <f t="shared" si="61"/>
        <v>192.6</v>
      </c>
      <c r="T183" s="76">
        <f t="shared" si="62"/>
        <v>5.211038961038961</v>
      </c>
    </row>
    <row r="184" spans="1:20" s="14" customFormat="1" ht="77.25" customHeight="1">
      <c r="A184" s="121" t="s">
        <v>294</v>
      </c>
      <c r="B184" s="128">
        <v>1210</v>
      </c>
      <c r="C184" s="97">
        <v>788.8</v>
      </c>
      <c r="D184" s="76"/>
      <c r="E184" s="76"/>
      <c r="F184" s="76"/>
      <c r="G184" s="76">
        <v>788.8</v>
      </c>
      <c r="H184" s="76">
        <v>0</v>
      </c>
      <c r="I184" s="76"/>
      <c r="J184" s="76">
        <f t="shared" si="63"/>
        <v>0</v>
      </c>
      <c r="K184" s="76">
        <f t="shared" si="59"/>
        <v>0</v>
      </c>
      <c r="L184" s="114"/>
      <c r="M184" s="76">
        <v>0</v>
      </c>
      <c r="N184" s="76">
        <v>0</v>
      </c>
      <c r="O184" s="76"/>
      <c r="P184" s="76"/>
      <c r="Q184" s="76">
        <v>0</v>
      </c>
      <c r="R184" s="76">
        <f t="shared" si="60"/>
        <v>788.8</v>
      </c>
      <c r="S184" s="76">
        <f t="shared" si="61"/>
        <v>0</v>
      </c>
      <c r="T184" s="76">
        <f t="shared" si="62"/>
        <v>0</v>
      </c>
    </row>
    <row r="185" spans="1:20" s="14" customFormat="1" ht="49.5" customHeight="1">
      <c r="A185" s="28" t="s">
        <v>317</v>
      </c>
      <c r="B185" s="124">
        <v>2000</v>
      </c>
      <c r="C185" s="85">
        <f aca="true" t="shared" si="64" ref="C185:H185">SUM(C186:C193)</f>
        <v>182886.5</v>
      </c>
      <c r="D185" s="85">
        <f t="shared" si="64"/>
        <v>0</v>
      </c>
      <c r="E185" s="85">
        <f t="shared" si="64"/>
        <v>0</v>
      </c>
      <c r="F185" s="85">
        <f t="shared" si="64"/>
        <v>0</v>
      </c>
      <c r="G185" s="85">
        <f t="shared" si="64"/>
        <v>43108.00000000001</v>
      </c>
      <c r="H185" s="85">
        <f t="shared" si="64"/>
        <v>35987.5</v>
      </c>
      <c r="I185" s="85" t="e">
        <f>I186+#REF!+I187+I188+I189+I190+I191+I192+I193</f>
        <v>#REF!</v>
      </c>
      <c r="J185" s="85">
        <f t="shared" si="63"/>
        <v>83.48218428133988</v>
      </c>
      <c r="K185" s="85">
        <f t="shared" si="59"/>
        <v>19.677504900580413</v>
      </c>
      <c r="L185" s="113"/>
      <c r="M185" s="85">
        <f>SUM(M186:M193)</f>
        <v>16618</v>
      </c>
      <c r="N185" s="85">
        <f>SUM(N186:N193)</f>
        <v>12000</v>
      </c>
      <c r="O185" s="85"/>
      <c r="P185" s="85"/>
      <c r="Q185" s="85">
        <f>N185/M185*100</f>
        <v>72.21085569864003</v>
      </c>
      <c r="R185" s="85">
        <f>SUM(R186:R193)</f>
        <v>199504.5</v>
      </c>
      <c r="S185" s="85">
        <f>SUM(S186:S193)</f>
        <v>47987.49999999999</v>
      </c>
      <c r="T185" s="85">
        <f>S185/R185*100</f>
        <v>24.053342155189476</v>
      </c>
    </row>
    <row r="186" spans="1:20" s="14" customFormat="1" ht="40.5" customHeight="1">
      <c r="A186" s="121" t="s">
        <v>83</v>
      </c>
      <c r="B186" s="122" t="s">
        <v>84</v>
      </c>
      <c r="C186" s="97">
        <v>85417.3</v>
      </c>
      <c r="D186" s="76"/>
      <c r="E186" s="76"/>
      <c r="F186" s="76"/>
      <c r="G186" s="76">
        <v>21213.4</v>
      </c>
      <c r="H186" s="76">
        <v>17032.1</v>
      </c>
      <c r="I186" s="76"/>
      <c r="J186" s="76">
        <f t="shared" si="63"/>
        <v>80.28934541374791</v>
      </c>
      <c r="K186" s="76">
        <f t="shared" si="59"/>
        <v>19.939871665341798</v>
      </c>
      <c r="L186" s="114"/>
      <c r="M186" s="76">
        <v>16617.5</v>
      </c>
      <c r="N186" s="76">
        <v>12000</v>
      </c>
      <c r="O186" s="76"/>
      <c r="P186" s="76"/>
      <c r="Q186" s="76">
        <f>N186/M186*100</f>
        <v>72.21302843387994</v>
      </c>
      <c r="R186" s="76">
        <f aca="true" t="shared" si="65" ref="R186:R193">M186+C186</f>
        <v>102034.8</v>
      </c>
      <c r="S186" s="76">
        <f aca="true" t="shared" si="66" ref="S186:S193">H186+N186</f>
        <v>29032.1</v>
      </c>
      <c r="T186" s="76">
        <f aca="true" t="shared" si="67" ref="T186:T193">S186/R186*100</f>
        <v>28.45313559687479</v>
      </c>
    </row>
    <row r="187" spans="1:20" s="14" customFormat="1" ht="28.5" customHeight="1">
      <c r="A187" s="121" t="s">
        <v>265</v>
      </c>
      <c r="B187" s="122" t="s">
        <v>85</v>
      </c>
      <c r="C187" s="97">
        <v>10198.4</v>
      </c>
      <c r="D187" s="76"/>
      <c r="E187" s="76"/>
      <c r="F187" s="76"/>
      <c r="G187" s="76">
        <v>3273.5</v>
      </c>
      <c r="H187" s="76">
        <v>2801.4</v>
      </c>
      <c r="I187" s="76"/>
      <c r="J187" s="76">
        <f t="shared" si="63"/>
        <v>85.57812738658927</v>
      </c>
      <c r="K187" s="76">
        <f t="shared" si="59"/>
        <v>27.469014747411364</v>
      </c>
      <c r="L187" s="114"/>
      <c r="M187" s="76">
        <v>0</v>
      </c>
      <c r="N187" s="76">
        <v>0</v>
      </c>
      <c r="O187" s="76"/>
      <c r="P187" s="76"/>
      <c r="Q187" s="76">
        <v>0</v>
      </c>
      <c r="R187" s="76">
        <f t="shared" si="65"/>
        <v>10198.4</v>
      </c>
      <c r="S187" s="76">
        <f t="shared" si="66"/>
        <v>2801.4</v>
      </c>
      <c r="T187" s="76">
        <f t="shared" si="67"/>
        <v>27.469014747411364</v>
      </c>
    </row>
    <row r="188" spans="1:20" s="14" customFormat="1" ht="32.25" customHeight="1" hidden="1">
      <c r="A188" s="121" t="s">
        <v>214</v>
      </c>
      <c r="B188" s="122" t="s">
        <v>86</v>
      </c>
      <c r="C188" s="97"/>
      <c r="D188" s="76"/>
      <c r="E188" s="76"/>
      <c r="F188" s="76"/>
      <c r="G188" s="76"/>
      <c r="H188" s="76"/>
      <c r="I188" s="76"/>
      <c r="J188" s="76"/>
      <c r="K188" s="114"/>
      <c r="L188" s="114"/>
      <c r="M188" s="76"/>
      <c r="N188" s="76"/>
      <c r="O188" s="76"/>
      <c r="P188" s="76"/>
      <c r="Q188" s="76"/>
      <c r="R188" s="76"/>
      <c r="S188" s="76"/>
      <c r="T188" s="76"/>
    </row>
    <row r="189" spans="1:20" s="14" customFormat="1" ht="61.5" customHeight="1">
      <c r="A189" s="121" t="s">
        <v>87</v>
      </c>
      <c r="B189" s="122" t="s">
        <v>88</v>
      </c>
      <c r="C189" s="97">
        <v>38857.7</v>
      </c>
      <c r="D189" s="76"/>
      <c r="E189" s="76"/>
      <c r="F189" s="76"/>
      <c r="G189" s="76">
        <v>9459.7</v>
      </c>
      <c r="H189" s="76">
        <v>7842.1</v>
      </c>
      <c r="I189" s="76"/>
      <c r="J189" s="76">
        <f t="shared" si="63"/>
        <v>82.90009196908993</v>
      </c>
      <c r="K189" s="76">
        <f t="shared" si="59"/>
        <v>20.181585631676608</v>
      </c>
      <c r="L189" s="114"/>
      <c r="M189" s="76">
        <v>0</v>
      </c>
      <c r="N189" s="76">
        <v>0</v>
      </c>
      <c r="O189" s="76"/>
      <c r="P189" s="76"/>
      <c r="Q189" s="76">
        <v>0</v>
      </c>
      <c r="R189" s="76">
        <f t="shared" si="65"/>
        <v>38857.7</v>
      </c>
      <c r="S189" s="76">
        <f t="shared" si="66"/>
        <v>7842.1</v>
      </c>
      <c r="T189" s="76">
        <f t="shared" si="67"/>
        <v>20.181585631676608</v>
      </c>
    </row>
    <row r="190" spans="1:20" s="14" customFormat="1" ht="30" customHeight="1" hidden="1">
      <c r="A190" s="121" t="s">
        <v>89</v>
      </c>
      <c r="B190" s="122" t="s">
        <v>90</v>
      </c>
      <c r="C190" s="97"/>
      <c r="D190" s="76"/>
      <c r="E190" s="76"/>
      <c r="F190" s="76"/>
      <c r="G190" s="76"/>
      <c r="H190" s="76"/>
      <c r="I190" s="76"/>
      <c r="J190" s="76"/>
      <c r="K190" s="114"/>
      <c r="L190" s="114"/>
      <c r="M190" s="76"/>
      <c r="N190" s="76"/>
      <c r="O190" s="76"/>
      <c r="P190" s="76"/>
      <c r="Q190" s="76"/>
      <c r="R190" s="76"/>
      <c r="S190" s="76"/>
      <c r="T190" s="76"/>
    </row>
    <row r="191" spans="1:20" s="14" customFormat="1" ht="26.25" hidden="1">
      <c r="A191" s="121" t="s">
        <v>91</v>
      </c>
      <c r="B191" s="122" t="s">
        <v>92</v>
      </c>
      <c r="C191" s="97"/>
      <c r="D191" s="76"/>
      <c r="E191" s="76"/>
      <c r="F191" s="76"/>
      <c r="G191" s="76"/>
      <c r="H191" s="76"/>
      <c r="I191" s="76"/>
      <c r="J191" s="76" t="e">
        <f t="shared" si="63"/>
        <v>#DIV/0!</v>
      </c>
      <c r="K191" s="114" t="e">
        <f t="shared" si="59"/>
        <v>#DIV/0!</v>
      </c>
      <c r="L191" s="114"/>
      <c r="M191" s="76"/>
      <c r="N191" s="76"/>
      <c r="O191" s="76"/>
      <c r="P191" s="76"/>
      <c r="Q191" s="76" t="e">
        <f>N191/M191*100</f>
        <v>#DIV/0!</v>
      </c>
      <c r="R191" s="76">
        <f t="shared" si="65"/>
        <v>0</v>
      </c>
      <c r="S191" s="76">
        <f t="shared" si="66"/>
        <v>0</v>
      </c>
      <c r="T191" s="76" t="e">
        <f t="shared" si="67"/>
        <v>#DIV/0!</v>
      </c>
    </row>
    <row r="192" spans="1:20" s="14" customFormat="1" ht="26.25">
      <c r="A192" s="51" t="s">
        <v>279</v>
      </c>
      <c r="B192" s="122" t="s">
        <v>93</v>
      </c>
      <c r="C192" s="97">
        <v>12185.4</v>
      </c>
      <c r="D192" s="76"/>
      <c r="E192" s="76"/>
      <c r="F192" s="76"/>
      <c r="G192" s="76">
        <v>3162.4</v>
      </c>
      <c r="H192" s="76">
        <v>2804.2</v>
      </c>
      <c r="I192" s="76"/>
      <c r="J192" s="76">
        <f t="shared" si="63"/>
        <v>88.6731596256008</v>
      </c>
      <c r="K192" s="76">
        <f t="shared" si="59"/>
        <v>23.012785792834045</v>
      </c>
      <c r="L192" s="114"/>
      <c r="M192" s="76">
        <v>0.5</v>
      </c>
      <c r="N192" s="76">
        <v>0</v>
      </c>
      <c r="O192" s="76"/>
      <c r="P192" s="76"/>
      <c r="Q192" s="76">
        <f>N192/M192*100</f>
        <v>0</v>
      </c>
      <c r="R192" s="76">
        <f t="shared" si="65"/>
        <v>12185.9</v>
      </c>
      <c r="S192" s="76">
        <f t="shared" si="66"/>
        <v>2804.2</v>
      </c>
      <c r="T192" s="76">
        <f t="shared" si="67"/>
        <v>23.011841554583576</v>
      </c>
    </row>
    <row r="193" spans="1:20" s="14" customFormat="1" ht="30" customHeight="1">
      <c r="A193" s="51" t="s">
        <v>278</v>
      </c>
      <c r="B193" s="122" t="s">
        <v>94</v>
      </c>
      <c r="C193" s="97">
        <v>36227.7</v>
      </c>
      <c r="D193" s="76"/>
      <c r="E193" s="76"/>
      <c r="F193" s="76"/>
      <c r="G193" s="76">
        <v>5999</v>
      </c>
      <c r="H193" s="126">
        <v>5507.7</v>
      </c>
      <c r="I193" s="76"/>
      <c r="J193" s="76">
        <f t="shared" si="63"/>
        <v>91.81030171695282</v>
      </c>
      <c r="K193" s="76">
        <f t="shared" si="59"/>
        <v>15.203007643322653</v>
      </c>
      <c r="L193" s="114"/>
      <c r="M193" s="76">
        <v>0</v>
      </c>
      <c r="N193" s="76">
        <v>0</v>
      </c>
      <c r="O193" s="76"/>
      <c r="P193" s="76"/>
      <c r="Q193" s="76">
        <v>0</v>
      </c>
      <c r="R193" s="76">
        <f t="shared" si="65"/>
        <v>36227.7</v>
      </c>
      <c r="S193" s="76">
        <f t="shared" si="66"/>
        <v>5507.7</v>
      </c>
      <c r="T193" s="76">
        <f t="shared" si="67"/>
        <v>15.203007643322653</v>
      </c>
    </row>
    <row r="194" spans="1:20" s="14" customFormat="1" ht="27" customHeight="1">
      <c r="A194" s="28" t="s">
        <v>318</v>
      </c>
      <c r="B194" s="130" t="s">
        <v>95</v>
      </c>
      <c r="C194" s="85">
        <f aca="true" t="shared" si="68" ref="C194:H194">SUM(C195:C215)</f>
        <v>125190.4</v>
      </c>
      <c r="D194" s="85">
        <f t="shared" si="68"/>
        <v>0</v>
      </c>
      <c r="E194" s="85">
        <f t="shared" si="68"/>
        <v>0</v>
      </c>
      <c r="F194" s="85">
        <f t="shared" si="68"/>
        <v>0</v>
      </c>
      <c r="G194" s="85">
        <f t="shared" si="68"/>
        <v>27477.800000000003</v>
      </c>
      <c r="H194" s="85">
        <f t="shared" si="68"/>
        <v>19782.100000000002</v>
      </c>
      <c r="I194" s="76"/>
      <c r="J194" s="85">
        <f t="shared" si="63"/>
        <v>71.99302709823931</v>
      </c>
      <c r="K194" s="85">
        <f t="shared" si="59"/>
        <v>15.801610986145906</v>
      </c>
      <c r="L194" s="113">
        <f>SUM(L195:L215)</f>
        <v>0</v>
      </c>
      <c r="M194" s="85">
        <f>SUM(M195:M215)</f>
        <v>1630.1</v>
      </c>
      <c r="N194" s="85">
        <f>SUM(N195:N215)</f>
        <v>99.5</v>
      </c>
      <c r="O194" s="85">
        <f>SUM(O195:O215)</f>
        <v>0</v>
      </c>
      <c r="P194" s="85">
        <f>SUM(P195:P215)</f>
        <v>0</v>
      </c>
      <c r="Q194" s="85">
        <f>N194/M194*100</f>
        <v>6.103920004907675</v>
      </c>
      <c r="R194" s="85">
        <f>SUM(R195:R215)</f>
        <v>126820.5</v>
      </c>
      <c r="S194" s="85">
        <f>SUM(S195:S215)</f>
        <v>19881.600000000002</v>
      </c>
      <c r="T194" s="85">
        <f>S194/R194*100</f>
        <v>15.67696074372834</v>
      </c>
    </row>
    <row r="195" spans="1:20" s="14" customFormat="1" ht="53.25" customHeight="1">
      <c r="A195" s="121" t="s">
        <v>96</v>
      </c>
      <c r="B195" s="122" t="s">
        <v>97</v>
      </c>
      <c r="C195" s="97">
        <v>26.5</v>
      </c>
      <c r="D195" s="76"/>
      <c r="E195" s="76"/>
      <c r="F195" s="76"/>
      <c r="G195" s="76">
        <v>5.8</v>
      </c>
      <c r="H195" s="76">
        <v>1.6</v>
      </c>
      <c r="I195" s="76"/>
      <c r="J195" s="76">
        <f t="shared" si="63"/>
        <v>27.586206896551722</v>
      </c>
      <c r="K195" s="76">
        <f t="shared" si="59"/>
        <v>6.037735849056604</v>
      </c>
      <c r="L195" s="114"/>
      <c r="M195" s="76">
        <v>0</v>
      </c>
      <c r="N195" s="76">
        <v>0</v>
      </c>
      <c r="O195" s="76"/>
      <c r="P195" s="76"/>
      <c r="Q195" s="76">
        <v>0</v>
      </c>
      <c r="R195" s="76">
        <f aca="true" t="shared" si="69" ref="R195:R215">M195+C195</f>
        <v>26.5</v>
      </c>
      <c r="S195" s="76">
        <f aca="true" t="shared" si="70" ref="S195:S215">H195+N195</f>
        <v>1.6</v>
      </c>
      <c r="T195" s="76">
        <f aca="true" t="shared" si="71" ref="T195:T239">S195/R195*100</f>
        <v>6.037735849056604</v>
      </c>
    </row>
    <row r="196" spans="1:20" s="14" customFormat="1" ht="44.25" customHeight="1">
      <c r="A196" s="121" t="s">
        <v>98</v>
      </c>
      <c r="B196" s="122" t="s">
        <v>99</v>
      </c>
      <c r="C196" s="97">
        <v>2</v>
      </c>
      <c r="D196" s="76"/>
      <c r="E196" s="76"/>
      <c r="F196" s="76"/>
      <c r="G196" s="76">
        <v>0.1</v>
      </c>
      <c r="H196" s="76">
        <v>0</v>
      </c>
      <c r="I196" s="76"/>
      <c r="J196" s="76">
        <f t="shared" si="63"/>
        <v>0</v>
      </c>
      <c r="K196" s="76">
        <f t="shared" si="59"/>
        <v>0</v>
      </c>
      <c r="L196" s="114"/>
      <c r="M196" s="76">
        <v>0</v>
      </c>
      <c r="N196" s="76">
        <v>0</v>
      </c>
      <c r="O196" s="76"/>
      <c r="P196" s="76"/>
      <c r="Q196" s="76">
        <v>0</v>
      </c>
      <c r="R196" s="76">
        <f t="shared" si="69"/>
        <v>2</v>
      </c>
      <c r="S196" s="76">
        <f t="shared" si="70"/>
        <v>0</v>
      </c>
      <c r="T196" s="76">
        <f t="shared" si="71"/>
        <v>0</v>
      </c>
    </row>
    <row r="197" spans="1:20" s="14" customFormat="1" ht="55.5" customHeight="1">
      <c r="A197" s="121" t="s">
        <v>100</v>
      </c>
      <c r="B197" s="122" t="s">
        <v>101</v>
      </c>
      <c r="C197" s="97">
        <v>6997.8</v>
      </c>
      <c r="D197" s="76"/>
      <c r="E197" s="76"/>
      <c r="F197" s="76"/>
      <c r="G197" s="76">
        <v>1816.9</v>
      </c>
      <c r="H197" s="76">
        <v>1816.9</v>
      </c>
      <c r="I197" s="76"/>
      <c r="J197" s="76">
        <f t="shared" si="63"/>
        <v>100</v>
      </c>
      <c r="K197" s="76">
        <f t="shared" si="59"/>
        <v>25.963874360513305</v>
      </c>
      <c r="L197" s="114"/>
      <c r="M197" s="76">
        <v>0</v>
      </c>
      <c r="N197" s="76">
        <v>0</v>
      </c>
      <c r="O197" s="76"/>
      <c r="P197" s="76"/>
      <c r="Q197" s="76">
        <v>0</v>
      </c>
      <c r="R197" s="76">
        <f t="shared" si="69"/>
        <v>6997.8</v>
      </c>
      <c r="S197" s="76">
        <f t="shared" si="70"/>
        <v>1816.9</v>
      </c>
      <c r="T197" s="76">
        <f t="shared" si="71"/>
        <v>25.963874360513305</v>
      </c>
    </row>
    <row r="198" spans="1:20" s="14" customFormat="1" ht="59.25" customHeight="1">
      <c r="A198" s="121" t="s">
        <v>102</v>
      </c>
      <c r="B198" s="122" t="s">
        <v>103</v>
      </c>
      <c r="C198" s="97">
        <v>604.4</v>
      </c>
      <c r="D198" s="76"/>
      <c r="E198" s="76"/>
      <c r="F198" s="76"/>
      <c r="G198" s="76">
        <v>73</v>
      </c>
      <c r="H198" s="76">
        <v>3.9</v>
      </c>
      <c r="I198" s="76"/>
      <c r="J198" s="76">
        <f t="shared" si="63"/>
        <v>5.342465753424657</v>
      </c>
      <c r="K198" s="76">
        <f t="shared" si="59"/>
        <v>0.6452680344142951</v>
      </c>
      <c r="L198" s="114"/>
      <c r="M198" s="76">
        <v>0</v>
      </c>
      <c r="N198" s="76">
        <v>0</v>
      </c>
      <c r="O198" s="76"/>
      <c r="P198" s="76"/>
      <c r="Q198" s="76">
        <v>0</v>
      </c>
      <c r="R198" s="76">
        <f t="shared" si="69"/>
        <v>604.4</v>
      </c>
      <c r="S198" s="76">
        <f t="shared" si="70"/>
        <v>3.9</v>
      </c>
      <c r="T198" s="76">
        <f t="shared" si="71"/>
        <v>0.6452680344142951</v>
      </c>
    </row>
    <row r="199" spans="1:20" s="14" customFormat="1" ht="57" customHeight="1">
      <c r="A199" s="121" t="s">
        <v>213</v>
      </c>
      <c r="B199" s="122" t="s">
        <v>104</v>
      </c>
      <c r="C199" s="97">
        <v>16620</v>
      </c>
      <c r="D199" s="76"/>
      <c r="E199" s="76"/>
      <c r="F199" s="76"/>
      <c r="G199" s="76">
        <v>2902.5</v>
      </c>
      <c r="H199" s="76">
        <v>2172.9</v>
      </c>
      <c r="I199" s="76"/>
      <c r="J199" s="76">
        <f t="shared" si="63"/>
        <v>74.86304909560724</v>
      </c>
      <c r="K199" s="76">
        <f t="shared" si="59"/>
        <v>13.074007220216608</v>
      </c>
      <c r="L199" s="114"/>
      <c r="M199" s="76">
        <v>0</v>
      </c>
      <c r="N199" s="76">
        <v>0</v>
      </c>
      <c r="O199" s="76"/>
      <c r="P199" s="76"/>
      <c r="Q199" s="76">
        <v>0</v>
      </c>
      <c r="R199" s="76">
        <f t="shared" si="69"/>
        <v>16620</v>
      </c>
      <c r="S199" s="76">
        <f t="shared" si="70"/>
        <v>2172.9</v>
      </c>
      <c r="T199" s="76">
        <f t="shared" si="71"/>
        <v>13.074007220216608</v>
      </c>
    </row>
    <row r="200" spans="1:20" s="14" customFormat="1" ht="50.25" customHeight="1">
      <c r="A200" s="132" t="s">
        <v>247</v>
      </c>
      <c r="B200" s="128">
        <v>3050</v>
      </c>
      <c r="C200" s="97">
        <v>219.2</v>
      </c>
      <c r="D200" s="76"/>
      <c r="E200" s="76"/>
      <c r="F200" s="76"/>
      <c r="G200" s="76">
        <v>54.8</v>
      </c>
      <c r="H200" s="76">
        <v>0</v>
      </c>
      <c r="I200" s="76"/>
      <c r="J200" s="76">
        <f t="shared" si="63"/>
        <v>0</v>
      </c>
      <c r="K200" s="76">
        <f t="shared" si="59"/>
        <v>0</v>
      </c>
      <c r="L200" s="114"/>
      <c r="M200" s="76">
        <v>0</v>
      </c>
      <c r="N200" s="76">
        <v>0</v>
      </c>
      <c r="O200" s="76"/>
      <c r="P200" s="76"/>
      <c r="Q200" s="76">
        <v>0</v>
      </c>
      <c r="R200" s="76">
        <f t="shared" si="69"/>
        <v>219.2</v>
      </c>
      <c r="S200" s="76">
        <f t="shared" si="70"/>
        <v>0</v>
      </c>
      <c r="T200" s="76">
        <f t="shared" si="71"/>
        <v>0</v>
      </c>
    </row>
    <row r="201" spans="1:20" s="14" customFormat="1" ht="71.25" customHeight="1" hidden="1">
      <c r="A201" s="121" t="s">
        <v>105</v>
      </c>
      <c r="B201" s="128">
        <v>3104</v>
      </c>
      <c r="C201" s="97">
        <v>0</v>
      </c>
      <c r="D201" s="76"/>
      <c r="E201" s="76"/>
      <c r="F201" s="76"/>
      <c r="G201" s="76"/>
      <c r="H201" s="76"/>
      <c r="I201" s="76"/>
      <c r="J201" s="76"/>
      <c r="K201" s="114"/>
      <c r="L201" s="114"/>
      <c r="M201" s="76"/>
      <c r="N201" s="76"/>
      <c r="O201" s="76"/>
      <c r="P201" s="76"/>
      <c r="Q201" s="76" t="e">
        <f>N201/M201*100</f>
        <v>#DIV/0!</v>
      </c>
      <c r="R201" s="76"/>
      <c r="S201" s="76"/>
      <c r="T201" s="76"/>
    </row>
    <row r="202" spans="1:20" s="14" customFormat="1" ht="73.5" customHeight="1">
      <c r="A202" s="121" t="s">
        <v>280</v>
      </c>
      <c r="B202" s="122" t="s">
        <v>106</v>
      </c>
      <c r="C202" s="97">
        <v>7792.8</v>
      </c>
      <c r="D202" s="76"/>
      <c r="E202" s="76"/>
      <c r="F202" s="76"/>
      <c r="G202" s="76">
        <v>2439.9</v>
      </c>
      <c r="H202" s="76">
        <v>1634.2</v>
      </c>
      <c r="I202" s="76"/>
      <c r="J202" s="76">
        <f t="shared" si="63"/>
        <v>66.97815484241157</v>
      </c>
      <c r="K202" s="76">
        <f t="shared" si="59"/>
        <v>20.970639564726415</v>
      </c>
      <c r="L202" s="114"/>
      <c r="M202" s="76">
        <v>16.7</v>
      </c>
      <c r="N202" s="76">
        <v>16.7</v>
      </c>
      <c r="O202" s="76"/>
      <c r="P202" s="76"/>
      <c r="Q202" s="76">
        <f>N202/M202*100</f>
        <v>100</v>
      </c>
      <c r="R202" s="76">
        <f t="shared" si="69"/>
        <v>7809.5</v>
      </c>
      <c r="S202" s="76">
        <f t="shared" si="70"/>
        <v>1650.9</v>
      </c>
      <c r="T202" s="76">
        <f t="shared" si="71"/>
        <v>21.139637620846404</v>
      </c>
    </row>
    <row r="203" spans="1:20" s="14" customFormat="1" ht="41.25" customHeight="1">
      <c r="A203" s="121" t="s">
        <v>234</v>
      </c>
      <c r="B203" s="122" t="s">
        <v>107</v>
      </c>
      <c r="C203" s="97">
        <v>354</v>
      </c>
      <c r="D203" s="76"/>
      <c r="E203" s="76"/>
      <c r="F203" s="76"/>
      <c r="G203" s="76">
        <v>0</v>
      </c>
      <c r="H203" s="76">
        <v>0</v>
      </c>
      <c r="I203" s="76"/>
      <c r="J203" s="76">
        <v>0</v>
      </c>
      <c r="K203" s="76">
        <f t="shared" si="59"/>
        <v>0</v>
      </c>
      <c r="L203" s="114"/>
      <c r="M203" s="76">
        <v>0</v>
      </c>
      <c r="N203" s="76">
        <v>0</v>
      </c>
      <c r="O203" s="76"/>
      <c r="P203" s="76"/>
      <c r="Q203" s="76">
        <v>0</v>
      </c>
      <c r="R203" s="76">
        <f t="shared" si="69"/>
        <v>354</v>
      </c>
      <c r="S203" s="76">
        <f t="shared" si="70"/>
        <v>0</v>
      </c>
      <c r="T203" s="76">
        <f t="shared" si="71"/>
        <v>0</v>
      </c>
    </row>
    <row r="204" spans="1:20" s="14" customFormat="1" ht="41.25" customHeight="1">
      <c r="A204" s="121" t="s">
        <v>299</v>
      </c>
      <c r="B204" s="128">
        <v>3113</v>
      </c>
      <c r="C204" s="97">
        <v>2737.3</v>
      </c>
      <c r="D204" s="76"/>
      <c r="E204" s="76"/>
      <c r="F204" s="76"/>
      <c r="G204" s="76">
        <v>517.3</v>
      </c>
      <c r="H204" s="76">
        <v>144.1</v>
      </c>
      <c r="I204" s="76"/>
      <c r="J204" s="76">
        <f t="shared" si="63"/>
        <v>27.85617630001933</v>
      </c>
      <c r="K204" s="76">
        <f t="shared" si="59"/>
        <v>5.264311547875644</v>
      </c>
      <c r="L204" s="114"/>
      <c r="M204" s="76">
        <v>166</v>
      </c>
      <c r="N204" s="76">
        <v>0</v>
      </c>
      <c r="O204" s="76"/>
      <c r="P204" s="76"/>
      <c r="Q204" s="76">
        <v>0</v>
      </c>
      <c r="R204" s="76">
        <f t="shared" si="69"/>
        <v>2903.3</v>
      </c>
      <c r="S204" s="76">
        <f t="shared" si="70"/>
        <v>144.1</v>
      </c>
      <c r="T204" s="76">
        <f t="shared" si="71"/>
        <v>4.963317604105672</v>
      </c>
    </row>
    <row r="205" spans="1:20" s="14" customFormat="1" ht="45.75" customHeight="1" hidden="1">
      <c r="A205" s="121" t="s">
        <v>281</v>
      </c>
      <c r="B205" s="122" t="s">
        <v>108</v>
      </c>
      <c r="C205" s="97"/>
      <c r="D205" s="76"/>
      <c r="E205" s="76"/>
      <c r="F205" s="76"/>
      <c r="G205" s="76"/>
      <c r="H205" s="76"/>
      <c r="I205" s="76"/>
      <c r="J205" s="76"/>
      <c r="K205" s="114"/>
      <c r="L205" s="114"/>
      <c r="M205" s="76"/>
      <c r="N205" s="76"/>
      <c r="O205" s="76"/>
      <c r="P205" s="76"/>
      <c r="Q205" s="76" t="e">
        <f>N205/M205*100</f>
        <v>#DIV/0!</v>
      </c>
      <c r="R205" s="76"/>
      <c r="S205" s="76"/>
      <c r="T205" s="76"/>
    </row>
    <row r="206" spans="1:20" s="14" customFormat="1" ht="36.75" customHeight="1">
      <c r="A206" s="121" t="s">
        <v>233</v>
      </c>
      <c r="B206" s="122" t="s">
        <v>109</v>
      </c>
      <c r="C206" s="97">
        <v>325.6</v>
      </c>
      <c r="D206" s="76"/>
      <c r="E206" s="76"/>
      <c r="F206" s="76"/>
      <c r="G206" s="76">
        <v>9</v>
      </c>
      <c r="H206" s="76">
        <v>0</v>
      </c>
      <c r="I206" s="76"/>
      <c r="J206" s="76">
        <f t="shared" si="63"/>
        <v>0</v>
      </c>
      <c r="K206" s="76">
        <f aca="true" t="shared" si="72" ref="K206:K229">H206/C206*100</f>
        <v>0</v>
      </c>
      <c r="L206" s="114"/>
      <c r="M206" s="76">
        <v>0</v>
      </c>
      <c r="N206" s="76">
        <v>0</v>
      </c>
      <c r="O206" s="76"/>
      <c r="P206" s="76"/>
      <c r="Q206" s="76">
        <v>0</v>
      </c>
      <c r="R206" s="76">
        <f t="shared" si="69"/>
        <v>325.6</v>
      </c>
      <c r="S206" s="76">
        <f t="shared" si="70"/>
        <v>0</v>
      </c>
      <c r="T206" s="76">
        <f t="shared" si="71"/>
        <v>0</v>
      </c>
    </row>
    <row r="207" spans="1:20" s="14" customFormat="1" ht="64.5" customHeight="1">
      <c r="A207" s="121" t="s">
        <v>110</v>
      </c>
      <c r="B207" s="122" t="s">
        <v>111</v>
      </c>
      <c r="C207" s="97">
        <v>5131.3</v>
      </c>
      <c r="D207" s="76"/>
      <c r="E207" s="76"/>
      <c r="F207" s="76"/>
      <c r="G207" s="76">
        <v>357.8</v>
      </c>
      <c r="H207" s="76">
        <v>0</v>
      </c>
      <c r="I207" s="76"/>
      <c r="J207" s="76">
        <f t="shared" si="63"/>
        <v>0</v>
      </c>
      <c r="K207" s="76">
        <f t="shared" si="72"/>
        <v>0</v>
      </c>
      <c r="L207" s="114"/>
      <c r="M207" s="76">
        <v>0</v>
      </c>
      <c r="N207" s="76">
        <v>0</v>
      </c>
      <c r="O207" s="76"/>
      <c r="P207" s="76"/>
      <c r="Q207" s="76">
        <v>0</v>
      </c>
      <c r="R207" s="76">
        <f t="shared" si="69"/>
        <v>5131.3</v>
      </c>
      <c r="S207" s="76">
        <f t="shared" si="70"/>
        <v>0</v>
      </c>
      <c r="T207" s="76">
        <f t="shared" si="71"/>
        <v>0</v>
      </c>
    </row>
    <row r="208" spans="1:20" s="14" customFormat="1" ht="31.5" customHeight="1">
      <c r="A208" s="121" t="s">
        <v>112</v>
      </c>
      <c r="B208" s="122" t="s">
        <v>113</v>
      </c>
      <c r="C208" s="97">
        <v>1013.8</v>
      </c>
      <c r="D208" s="76"/>
      <c r="E208" s="76"/>
      <c r="F208" s="76"/>
      <c r="G208" s="76">
        <v>189.9</v>
      </c>
      <c r="H208" s="76">
        <v>140.3</v>
      </c>
      <c r="I208" s="76"/>
      <c r="J208" s="76">
        <f t="shared" si="63"/>
        <v>73.88098999473407</v>
      </c>
      <c r="K208" s="76">
        <f t="shared" si="72"/>
        <v>13.839021503255081</v>
      </c>
      <c r="L208" s="114"/>
      <c r="M208" s="76">
        <v>0</v>
      </c>
      <c r="N208" s="76">
        <v>0</v>
      </c>
      <c r="O208" s="76"/>
      <c r="P208" s="76"/>
      <c r="Q208" s="76">
        <v>0</v>
      </c>
      <c r="R208" s="76">
        <f t="shared" si="69"/>
        <v>1013.8</v>
      </c>
      <c r="S208" s="76">
        <f t="shared" si="70"/>
        <v>140.3</v>
      </c>
      <c r="T208" s="76">
        <f t="shared" si="71"/>
        <v>13.839021503255081</v>
      </c>
    </row>
    <row r="209" spans="1:20" s="14" customFormat="1" ht="86.25" customHeight="1">
      <c r="A209" s="121" t="s">
        <v>277</v>
      </c>
      <c r="B209" s="122" t="s">
        <v>114</v>
      </c>
      <c r="C209" s="97">
        <v>10386.4</v>
      </c>
      <c r="D209" s="76"/>
      <c r="E209" s="76"/>
      <c r="F209" s="76"/>
      <c r="G209" s="76">
        <v>0</v>
      </c>
      <c r="H209" s="76">
        <v>0</v>
      </c>
      <c r="I209" s="76"/>
      <c r="J209" s="76">
        <v>0</v>
      </c>
      <c r="K209" s="76">
        <f t="shared" si="72"/>
        <v>0</v>
      </c>
      <c r="L209" s="114"/>
      <c r="M209" s="76">
        <v>967</v>
      </c>
      <c r="N209" s="76">
        <v>0</v>
      </c>
      <c r="O209" s="76"/>
      <c r="P209" s="76"/>
      <c r="Q209" s="76">
        <f>N209/M209*100</f>
        <v>0</v>
      </c>
      <c r="R209" s="76">
        <f t="shared" si="69"/>
        <v>11353.4</v>
      </c>
      <c r="S209" s="76">
        <f t="shared" si="70"/>
        <v>0</v>
      </c>
      <c r="T209" s="76">
        <f t="shared" si="71"/>
        <v>0</v>
      </c>
    </row>
    <row r="210" spans="1:20" s="14" customFormat="1" ht="86.25" customHeight="1">
      <c r="A210" s="121" t="s">
        <v>115</v>
      </c>
      <c r="B210" s="122" t="s">
        <v>116</v>
      </c>
      <c r="C210" s="97">
        <v>1843.9</v>
      </c>
      <c r="D210" s="76"/>
      <c r="E210" s="76"/>
      <c r="F210" s="76"/>
      <c r="G210" s="76">
        <v>805.4</v>
      </c>
      <c r="H210" s="76">
        <v>703.1</v>
      </c>
      <c r="I210" s="76"/>
      <c r="J210" s="76">
        <f>H210/G210*100</f>
        <v>87.2982369009188</v>
      </c>
      <c r="K210" s="76">
        <f t="shared" si="72"/>
        <v>38.131135094094034</v>
      </c>
      <c r="L210" s="114"/>
      <c r="M210" s="76">
        <v>0</v>
      </c>
      <c r="N210" s="76">
        <v>0</v>
      </c>
      <c r="O210" s="76"/>
      <c r="P210" s="76"/>
      <c r="Q210" s="76">
        <v>0</v>
      </c>
      <c r="R210" s="76">
        <f t="shared" si="69"/>
        <v>1843.9</v>
      </c>
      <c r="S210" s="76">
        <f t="shared" si="70"/>
        <v>703.1</v>
      </c>
      <c r="T210" s="76">
        <f t="shared" si="71"/>
        <v>38.131135094094034</v>
      </c>
    </row>
    <row r="211" spans="1:20" s="14" customFormat="1" ht="81" customHeight="1">
      <c r="A211" s="121" t="s">
        <v>117</v>
      </c>
      <c r="B211" s="122" t="s">
        <v>118</v>
      </c>
      <c r="C211" s="97">
        <v>987.4</v>
      </c>
      <c r="D211" s="76"/>
      <c r="E211" s="76"/>
      <c r="F211" s="76"/>
      <c r="G211" s="76">
        <v>300</v>
      </c>
      <c r="H211" s="76">
        <v>289.1</v>
      </c>
      <c r="I211" s="76"/>
      <c r="J211" s="76">
        <f t="shared" si="63"/>
        <v>96.36666666666667</v>
      </c>
      <c r="K211" s="76">
        <f t="shared" si="72"/>
        <v>29.278914320437515</v>
      </c>
      <c r="L211" s="114"/>
      <c r="M211" s="76">
        <v>0</v>
      </c>
      <c r="N211" s="76">
        <v>0</v>
      </c>
      <c r="O211" s="76"/>
      <c r="P211" s="76"/>
      <c r="Q211" s="76">
        <v>0</v>
      </c>
      <c r="R211" s="76">
        <f t="shared" si="69"/>
        <v>987.4</v>
      </c>
      <c r="S211" s="76">
        <f t="shared" si="70"/>
        <v>289.1</v>
      </c>
      <c r="T211" s="76">
        <f t="shared" si="71"/>
        <v>29.278914320437515</v>
      </c>
    </row>
    <row r="212" spans="1:20" s="14" customFormat="1" ht="58.5" customHeight="1">
      <c r="A212" s="121" t="s">
        <v>282</v>
      </c>
      <c r="B212" s="122" t="s">
        <v>119</v>
      </c>
      <c r="C212" s="97">
        <v>1128.2</v>
      </c>
      <c r="D212" s="76"/>
      <c r="E212" s="76"/>
      <c r="F212" s="76"/>
      <c r="G212" s="76">
        <v>258.4</v>
      </c>
      <c r="H212" s="76">
        <v>79.9</v>
      </c>
      <c r="I212" s="76"/>
      <c r="J212" s="76">
        <f t="shared" si="63"/>
        <v>30.921052631578956</v>
      </c>
      <c r="K212" s="76">
        <f t="shared" si="72"/>
        <v>7.082077645807481</v>
      </c>
      <c r="L212" s="114"/>
      <c r="M212" s="76">
        <v>0</v>
      </c>
      <c r="N212" s="76">
        <v>0</v>
      </c>
      <c r="O212" s="76"/>
      <c r="P212" s="76"/>
      <c r="Q212" s="76">
        <v>0</v>
      </c>
      <c r="R212" s="76">
        <f t="shared" si="69"/>
        <v>1128.2</v>
      </c>
      <c r="S212" s="76">
        <f t="shared" si="70"/>
        <v>79.9</v>
      </c>
      <c r="T212" s="76">
        <f t="shared" si="71"/>
        <v>7.082077645807481</v>
      </c>
    </row>
    <row r="213" spans="1:20" s="14" customFormat="1" ht="40.5" customHeight="1">
      <c r="A213" s="121" t="s">
        <v>215</v>
      </c>
      <c r="B213" s="122" t="s">
        <v>120</v>
      </c>
      <c r="C213" s="97">
        <v>140.1</v>
      </c>
      <c r="D213" s="76"/>
      <c r="E213" s="76"/>
      <c r="F213" s="76"/>
      <c r="G213" s="76">
        <v>32.1</v>
      </c>
      <c r="H213" s="76">
        <v>0</v>
      </c>
      <c r="I213" s="76"/>
      <c r="J213" s="76">
        <f t="shared" si="63"/>
        <v>0</v>
      </c>
      <c r="K213" s="76">
        <f t="shared" si="72"/>
        <v>0</v>
      </c>
      <c r="L213" s="114"/>
      <c r="M213" s="76">
        <v>0</v>
      </c>
      <c r="N213" s="76">
        <v>0</v>
      </c>
      <c r="O213" s="76"/>
      <c r="P213" s="76"/>
      <c r="Q213" s="76">
        <v>0</v>
      </c>
      <c r="R213" s="76">
        <f t="shared" si="69"/>
        <v>140.1</v>
      </c>
      <c r="S213" s="76">
        <f t="shared" si="70"/>
        <v>0</v>
      </c>
      <c r="T213" s="76">
        <f t="shared" si="71"/>
        <v>0</v>
      </c>
    </row>
    <row r="214" spans="1:20" s="14" customFormat="1" ht="54" customHeight="1">
      <c r="A214" s="121" t="s">
        <v>121</v>
      </c>
      <c r="B214" s="122" t="s">
        <v>122</v>
      </c>
      <c r="C214" s="97">
        <v>43521.7</v>
      </c>
      <c r="D214" s="76"/>
      <c r="E214" s="76"/>
      <c r="F214" s="76"/>
      <c r="G214" s="76">
        <v>11145</v>
      </c>
      <c r="H214" s="76">
        <v>8905.4</v>
      </c>
      <c r="I214" s="76"/>
      <c r="J214" s="76">
        <f t="shared" si="63"/>
        <v>79.90489008524001</v>
      </c>
      <c r="K214" s="76">
        <f t="shared" si="72"/>
        <v>20.46197643933946</v>
      </c>
      <c r="L214" s="114"/>
      <c r="M214" s="76">
        <v>480.4</v>
      </c>
      <c r="N214" s="76">
        <v>82.8</v>
      </c>
      <c r="O214" s="76"/>
      <c r="P214" s="76"/>
      <c r="Q214" s="76">
        <f>N214/M214*100</f>
        <v>17.23563696919234</v>
      </c>
      <c r="R214" s="76">
        <f t="shared" si="69"/>
        <v>44002.1</v>
      </c>
      <c r="S214" s="76">
        <f t="shared" si="70"/>
        <v>8988.199999999999</v>
      </c>
      <c r="T214" s="76">
        <f t="shared" si="71"/>
        <v>20.426752359546473</v>
      </c>
    </row>
    <row r="215" spans="1:20" s="14" customFormat="1" ht="30" customHeight="1">
      <c r="A215" s="121" t="s">
        <v>123</v>
      </c>
      <c r="B215" s="122" t="s">
        <v>124</v>
      </c>
      <c r="C215" s="129">
        <v>25358</v>
      </c>
      <c r="D215" s="76"/>
      <c r="E215" s="76"/>
      <c r="F215" s="76"/>
      <c r="G215" s="76">
        <v>6569.9</v>
      </c>
      <c r="H215" s="76">
        <v>3890.7</v>
      </c>
      <c r="I215" s="76"/>
      <c r="J215" s="76">
        <f t="shared" si="63"/>
        <v>59.22007945326413</v>
      </c>
      <c r="K215" s="76">
        <f t="shared" si="72"/>
        <v>15.343086994242446</v>
      </c>
      <c r="L215" s="114"/>
      <c r="M215" s="76">
        <v>0</v>
      </c>
      <c r="N215" s="76">
        <v>0</v>
      </c>
      <c r="O215" s="76"/>
      <c r="P215" s="76"/>
      <c r="Q215" s="76">
        <v>0</v>
      </c>
      <c r="R215" s="76">
        <f t="shared" si="69"/>
        <v>25358</v>
      </c>
      <c r="S215" s="76">
        <f t="shared" si="70"/>
        <v>3890.7</v>
      </c>
      <c r="T215" s="76">
        <f t="shared" si="71"/>
        <v>15.343086994242446</v>
      </c>
    </row>
    <row r="216" spans="1:20" s="14" customFormat="1" ht="29.25" customHeight="1">
      <c r="A216" s="120" t="s">
        <v>125</v>
      </c>
      <c r="B216" s="130" t="s">
        <v>126</v>
      </c>
      <c r="C216" s="85">
        <f aca="true" t="shared" si="73" ref="C216:H216">SUM(C217:C222)</f>
        <v>60751.4</v>
      </c>
      <c r="D216" s="85">
        <f t="shared" si="73"/>
        <v>0</v>
      </c>
      <c r="E216" s="85">
        <f t="shared" si="73"/>
        <v>0</v>
      </c>
      <c r="F216" s="85">
        <f t="shared" si="73"/>
        <v>0</v>
      </c>
      <c r="G216" s="85">
        <f t="shared" si="73"/>
        <v>14757.7</v>
      </c>
      <c r="H216" s="85">
        <f t="shared" si="73"/>
        <v>12158.599999999999</v>
      </c>
      <c r="I216" s="85" t="e">
        <f>I217+I218+I219+I221+I222+#REF!</f>
        <v>#REF!</v>
      </c>
      <c r="J216" s="85">
        <f t="shared" si="63"/>
        <v>82.38817701945423</v>
      </c>
      <c r="K216" s="85">
        <f t="shared" si="72"/>
        <v>20.013695157642456</v>
      </c>
      <c r="L216" s="113" t="e">
        <f>L217+L218+L219+L221+L222+#REF!</f>
        <v>#REF!</v>
      </c>
      <c r="M216" s="85">
        <f>SUM(M217:M222)</f>
        <v>2908.9000000000005</v>
      </c>
      <c r="N216" s="85">
        <f>SUM(N217:N222)</f>
        <v>3.4000000000000004</v>
      </c>
      <c r="O216" s="85" t="e">
        <f>O217+O218+O219+O221+O222+#REF!</f>
        <v>#REF!</v>
      </c>
      <c r="P216" s="85" t="e">
        <f>P217+P218+P219+P221+P222+#REF!</f>
        <v>#REF!</v>
      </c>
      <c r="Q216" s="85">
        <f aca="true" t="shared" si="74" ref="Q216:Q223">N216/M216*100</f>
        <v>0.11688267042524664</v>
      </c>
      <c r="R216" s="85">
        <f>SUM(R217:R222)</f>
        <v>63660.299999999996</v>
      </c>
      <c r="S216" s="85">
        <f>SUM(S217:S222)</f>
        <v>12161.999999999998</v>
      </c>
      <c r="T216" s="85">
        <f t="shared" si="71"/>
        <v>19.104528253872505</v>
      </c>
    </row>
    <row r="217" spans="1:20" s="14" customFormat="1" ht="27" customHeight="1">
      <c r="A217" s="121" t="s">
        <v>127</v>
      </c>
      <c r="B217" s="122" t="s">
        <v>128</v>
      </c>
      <c r="C217" s="97">
        <v>37636.2</v>
      </c>
      <c r="D217" s="76"/>
      <c r="E217" s="76"/>
      <c r="F217" s="76"/>
      <c r="G217" s="76">
        <v>9538.2</v>
      </c>
      <c r="H217" s="76">
        <v>7940.8</v>
      </c>
      <c r="I217" s="76"/>
      <c r="J217" s="76">
        <f t="shared" si="63"/>
        <v>83.25260531337149</v>
      </c>
      <c r="K217" s="76">
        <f t="shared" si="72"/>
        <v>21.0988356954209</v>
      </c>
      <c r="L217" s="114"/>
      <c r="M217" s="76">
        <v>300</v>
      </c>
      <c r="N217" s="76">
        <v>0</v>
      </c>
      <c r="O217" s="76"/>
      <c r="P217" s="76"/>
      <c r="Q217" s="76">
        <f t="shared" si="74"/>
        <v>0</v>
      </c>
      <c r="R217" s="76">
        <f aca="true" t="shared" si="75" ref="R217:R222">M217+C217</f>
        <v>37936.2</v>
      </c>
      <c r="S217" s="76">
        <f aca="true" t="shared" si="76" ref="S217:S222">H217+N217</f>
        <v>7940.8</v>
      </c>
      <c r="T217" s="76">
        <f t="shared" si="71"/>
        <v>20.931985807750912</v>
      </c>
    </row>
    <row r="218" spans="1:20" s="14" customFormat="1" ht="37.5" customHeight="1">
      <c r="A218" s="121" t="s">
        <v>216</v>
      </c>
      <c r="B218" s="122" t="s">
        <v>129</v>
      </c>
      <c r="C218" s="97">
        <v>8771.3</v>
      </c>
      <c r="D218" s="76"/>
      <c r="E218" s="76"/>
      <c r="F218" s="76"/>
      <c r="G218" s="76">
        <v>2077.8</v>
      </c>
      <c r="H218" s="76">
        <v>1894.1</v>
      </c>
      <c r="I218" s="76"/>
      <c r="J218" s="76">
        <f t="shared" si="63"/>
        <v>91.15891808643757</v>
      </c>
      <c r="K218" s="76">
        <f t="shared" si="72"/>
        <v>21.594290470055753</v>
      </c>
      <c r="L218" s="114"/>
      <c r="M218" s="76">
        <v>2.8</v>
      </c>
      <c r="N218" s="76">
        <v>0</v>
      </c>
      <c r="O218" s="76"/>
      <c r="P218" s="76"/>
      <c r="Q218" s="76">
        <f t="shared" si="74"/>
        <v>0</v>
      </c>
      <c r="R218" s="76">
        <f t="shared" si="75"/>
        <v>8774.099999999999</v>
      </c>
      <c r="S218" s="76">
        <f t="shared" si="76"/>
        <v>1894.1</v>
      </c>
      <c r="T218" s="76">
        <f t="shared" si="71"/>
        <v>21.58739927741877</v>
      </c>
    </row>
    <row r="219" spans="1:20" s="14" customFormat="1" ht="31.5" customHeight="1">
      <c r="A219" s="121" t="s">
        <v>217</v>
      </c>
      <c r="B219" s="122" t="s">
        <v>130</v>
      </c>
      <c r="C219" s="97">
        <v>5838.2</v>
      </c>
      <c r="D219" s="76"/>
      <c r="E219" s="76"/>
      <c r="F219" s="76"/>
      <c r="G219" s="76">
        <v>1368.7</v>
      </c>
      <c r="H219" s="76">
        <v>1284.5</v>
      </c>
      <c r="I219" s="76"/>
      <c r="J219" s="76">
        <f t="shared" si="63"/>
        <v>93.8481771023599</v>
      </c>
      <c r="K219" s="76">
        <f t="shared" si="72"/>
        <v>22.00164434243431</v>
      </c>
      <c r="L219" s="114"/>
      <c r="M219" s="76">
        <v>2573.3</v>
      </c>
      <c r="N219" s="76">
        <v>2.2</v>
      </c>
      <c r="O219" s="76"/>
      <c r="P219" s="76"/>
      <c r="Q219" s="76">
        <f t="shared" si="74"/>
        <v>0.08549333540589904</v>
      </c>
      <c r="R219" s="76">
        <f t="shared" si="75"/>
        <v>8411.5</v>
      </c>
      <c r="S219" s="76">
        <f t="shared" si="76"/>
        <v>1286.7</v>
      </c>
      <c r="T219" s="76">
        <f t="shared" si="71"/>
        <v>15.296914937882661</v>
      </c>
    </row>
    <row r="220" spans="1:20" s="14" customFormat="1" ht="46.5" customHeight="1">
      <c r="A220" s="121" t="s">
        <v>283</v>
      </c>
      <c r="B220" s="128">
        <v>4060</v>
      </c>
      <c r="C220" s="97">
        <v>1612.3</v>
      </c>
      <c r="D220" s="76"/>
      <c r="E220" s="76"/>
      <c r="F220" s="76"/>
      <c r="G220" s="76">
        <v>518</v>
      </c>
      <c r="H220" s="76">
        <v>280.6</v>
      </c>
      <c r="I220" s="76"/>
      <c r="J220" s="76">
        <f t="shared" si="63"/>
        <v>54.16988416988418</v>
      </c>
      <c r="K220" s="76">
        <f t="shared" si="72"/>
        <v>17.403708987161203</v>
      </c>
      <c r="L220" s="114"/>
      <c r="M220" s="76">
        <v>32.8</v>
      </c>
      <c r="N220" s="76">
        <v>1.2</v>
      </c>
      <c r="O220" s="76"/>
      <c r="P220" s="76"/>
      <c r="Q220" s="76">
        <f t="shared" si="74"/>
        <v>3.6585365853658542</v>
      </c>
      <c r="R220" s="76">
        <f t="shared" si="75"/>
        <v>1645.1</v>
      </c>
      <c r="S220" s="76">
        <f t="shared" si="76"/>
        <v>281.8</v>
      </c>
      <c r="T220" s="76">
        <f t="shared" si="71"/>
        <v>17.12965777156404</v>
      </c>
    </row>
    <row r="221" spans="1:20" s="14" customFormat="1" ht="33.75" customHeight="1">
      <c r="A221" s="121" t="s">
        <v>131</v>
      </c>
      <c r="B221" s="122" t="s">
        <v>132</v>
      </c>
      <c r="C221" s="97">
        <v>4082.9</v>
      </c>
      <c r="D221" s="76"/>
      <c r="E221" s="76"/>
      <c r="F221" s="76"/>
      <c r="G221" s="76">
        <v>1039.9</v>
      </c>
      <c r="H221" s="76">
        <v>712.3</v>
      </c>
      <c r="I221" s="76"/>
      <c r="J221" s="76">
        <f t="shared" si="63"/>
        <v>68.49697086258293</v>
      </c>
      <c r="K221" s="76">
        <f t="shared" si="72"/>
        <v>17.445933037791765</v>
      </c>
      <c r="L221" s="114"/>
      <c r="M221" s="76">
        <v>0</v>
      </c>
      <c r="N221" s="76">
        <v>0</v>
      </c>
      <c r="O221" s="76"/>
      <c r="P221" s="76"/>
      <c r="Q221" s="76">
        <v>0</v>
      </c>
      <c r="R221" s="76">
        <f t="shared" si="75"/>
        <v>4082.9</v>
      </c>
      <c r="S221" s="76">
        <f t="shared" si="76"/>
        <v>712.3</v>
      </c>
      <c r="T221" s="76">
        <f t="shared" si="71"/>
        <v>17.445933037791765</v>
      </c>
    </row>
    <row r="222" spans="1:20" s="14" customFormat="1" ht="25.5" customHeight="1">
      <c r="A222" s="121" t="s">
        <v>133</v>
      </c>
      <c r="B222" s="122" t="s">
        <v>134</v>
      </c>
      <c r="C222" s="97">
        <v>2810.5</v>
      </c>
      <c r="D222" s="76"/>
      <c r="E222" s="76"/>
      <c r="F222" s="76"/>
      <c r="G222" s="76">
        <v>215.1</v>
      </c>
      <c r="H222" s="76">
        <v>46.3</v>
      </c>
      <c r="I222" s="76"/>
      <c r="J222" s="76">
        <f t="shared" si="63"/>
        <v>21.524872152487216</v>
      </c>
      <c r="K222" s="76">
        <f t="shared" si="72"/>
        <v>1.6473937021882226</v>
      </c>
      <c r="L222" s="114"/>
      <c r="M222" s="76">
        <v>0</v>
      </c>
      <c r="N222" s="76">
        <v>0</v>
      </c>
      <c r="O222" s="76"/>
      <c r="P222" s="76"/>
      <c r="Q222" s="76">
        <v>0</v>
      </c>
      <c r="R222" s="76">
        <f t="shared" si="75"/>
        <v>2810.5</v>
      </c>
      <c r="S222" s="76">
        <f t="shared" si="76"/>
        <v>46.3</v>
      </c>
      <c r="T222" s="76">
        <f t="shared" si="71"/>
        <v>1.6473937021882226</v>
      </c>
    </row>
    <row r="223" spans="1:20" s="14" customFormat="1" ht="26.25" customHeight="1">
      <c r="A223" s="28" t="s">
        <v>319</v>
      </c>
      <c r="B223" s="130" t="s">
        <v>135</v>
      </c>
      <c r="C223" s="85">
        <f aca="true" t="shared" si="77" ref="C223:H223">SUM(C224:C232)</f>
        <v>55440.6</v>
      </c>
      <c r="D223" s="85">
        <f t="shared" si="77"/>
        <v>0</v>
      </c>
      <c r="E223" s="85">
        <f t="shared" si="77"/>
        <v>0</v>
      </c>
      <c r="F223" s="85">
        <f t="shared" si="77"/>
        <v>0</v>
      </c>
      <c r="G223" s="85">
        <f t="shared" si="77"/>
        <v>16207.400000000001</v>
      </c>
      <c r="H223" s="85">
        <f t="shared" si="77"/>
        <v>12244.199999999997</v>
      </c>
      <c r="I223" s="85" t="e">
        <f>#REF!+#REF!+I224+I225+I226+I227+I228+#REF!+I231+I232</f>
        <v>#REF!</v>
      </c>
      <c r="J223" s="85">
        <f t="shared" si="63"/>
        <v>75.54697237064548</v>
      </c>
      <c r="K223" s="85">
        <f t="shared" si="72"/>
        <v>22.08525881754526</v>
      </c>
      <c r="L223" s="113" t="e">
        <f>#REF!+#REF!+L224+L225+L226+L227+L228+#REF!+L231+L232</f>
        <v>#REF!</v>
      </c>
      <c r="M223" s="85">
        <f>SUM(M224:M232)</f>
        <v>162.4</v>
      </c>
      <c r="N223" s="85">
        <f>SUM(N224:N232)</f>
        <v>0</v>
      </c>
      <c r="O223" s="85" t="e">
        <f>#REF!+#REF!+O224+O225+O226+O227+O228+#REF!+O231+O232</f>
        <v>#REF!</v>
      </c>
      <c r="P223" s="85" t="e">
        <f>#REF!+#REF!+P224+P225+P226+P227+P228+#REF!+P231+P232</f>
        <v>#REF!</v>
      </c>
      <c r="Q223" s="85">
        <f t="shared" si="74"/>
        <v>0</v>
      </c>
      <c r="R223" s="85">
        <f>SUM(R224:R232)</f>
        <v>55603.00000000001</v>
      </c>
      <c r="S223" s="85">
        <f>SUM(S224:S232)</f>
        <v>12244.199999999997</v>
      </c>
      <c r="T223" s="85">
        <f t="shared" si="71"/>
        <v>22.020754275848418</v>
      </c>
    </row>
    <row r="224" spans="1:20" s="14" customFormat="1" ht="51" customHeight="1">
      <c r="A224" s="121" t="s">
        <v>206</v>
      </c>
      <c r="B224" s="122" t="s">
        <v>136</v>
      </c>
      <c r="C224" s="97">
        <v>749.7</v>
      </c>
      <c r="D224" s="76"/>
      <c r="E224" s="76"/>
      <c r="F224" s="76"/>
      <c r="G224" s="76">
        <v>188.1</v>
      </c>
      <c r="H224" s="76">
        <v>174.9</v>
      </c>
      <c r="I224" s="76"/>
      <c r="J224" s="76">
        <f t="shared" si="63"/>
        <v>92.98245614035088</v>
      </c>
      <c r="K224" s="76">
        <f t="shared" si="72"/>
        <v>23.329331732693078</v>
      </c>
      <c r="L224" s="114"/>
      <c r="M224" s="76">
        <v>0</v>
      </c>
      <c r="N224" s="76">
        <v>0</v>
      </c>
      <c r="O224" s="76"/>
      <c r="P224" s="76"/>
      <c r="Q224" s="76">
        <v>0</v>
      </c>
      <c r="R224" s="76">
        <f aca="true" t="shared" si="78" ref="R224:R232">M224+C224</f>
        <v>749.7</v>
      </c>
      <c r="S224" s="76">
        <f aca="true" t="shared" si="79" ref="S224:S232">H224+N224</f>
        <v>174.9</v>
      </c>
      <c r="T224" s="76">
        <f t="shared" si="71"/>
        <v>23.329331732693078</v>
      </c>
    </row>
    <row r="225" spans="1:20" s="14" customFormat="1" ht="49.5" customHeight="1">
      <c r="A225" s="121" t="s">
        <v>137</v>
      </c>
      <c r="B225" s="122" t="s">
        <v>138</v>
      </c>
      <c r="C225" s="97">
        <v>63.1</v>
      </c>
      <c r="D225" s="76"/>
      <c r="E225" s="76"/>
      <c r="F225" s="76"/>
      <c r="G225" s="76">
        <v>14.4</v>
      </c>
      <c r="H225" s="76">
        <v>0</v>
      </c>
      <c r="I225" s="76"/>
      <c r="J225" s="76">
        <f t="shared" si="63"/>
        <v>0</v>
      </c>
      <c r="K225" s="76">
        <f t="shared" si="72"/>
        <v>0</v>
      </c>
      <c r="L225" s="114"/>
      <c r="M225" s="76">
        <v>0</v>
      </c>
      <c r="N225" s="76">
        <v>0</v>
      </c>
      <c r="O225" s="76"/>
      <c r="P225" s="76"/>
      <c r="Q225" s="76">
        <v>0</v>
      </c>
      <c r="R225" s="76">
        <f t="shared" si="78"/>
        <v>63.1</v>
      </c>
      <c r="S225" s="76">
        <f t="shared" si="79"/>
        <v>0</v>
      </c>
      <c r="T225" s="76">
        <f t="shared" si="71"/>
        <v>0</v>
      </c>
    </row>
    <row r="226" spans="1:20" s="14" customFormat="1" ht="48" customHeight="1">
      <c r="A226" s="121" t="s">
        <v>139</v>
      </c>
      <c r="B226" s="122" t="s">
        <v>140</v>
      </c>
      <c r="C226" s="97">
        <v>38165.7</v>
      </c>
      <c r="D226" s="76"/>
      <c r="E226" s="76"/>
      <c r="F226" s="76"/>
      <c r="G226" s="76">
        <v>11486.6</v>
      </c>
      <c r="H226" s="76">
        <v>8893.9</v>
      </c>
      <c r="I226" s="76"/>
      <c r="J226" s="76">
        <f t="shared" si="63"/>
        <v>77.42848188323785</v>
      </c>
      <c r="K226" s="76">
        <f t="shared" si="72"/>
        <v>23.30338497656273</v>
      </c>
      <c r="L226" s="114"/>
      <c r="M226" s="76">
        <v>162.4</v>
      </c>
      <c r="N226" s="76">
        <v>0</v>
      </c>
      <c r="O226" s="76"/>
      <c r="P226" s="76"/>
      <c r="Q226" s="76">
        <f>N226/M226*100</f>
        <v>0</v>
      </c>
      <c r="R226" s="76">
        <f t="shared" si="78"/>
        <v>38328.1</v>
      </c>
      <c r="S226" s="76">
        <f t="shared" si="79"/>
        <v>8893.9</v>
      </c>
      <c r="T226" s="76">
        <f t="shared" si="71"/>
        <v>23.204646199524632</v>
      </c>
    </row>
    <row r="227" spans="1:20" s="14" customFormat="1" ht="50.25" customHeight="1">
      <c r="A227" s="121" t="s">
        <v>141</v>
      </c>
      <c r="B227" s="122" t="s">
        <v>142</v>
      </c>
      <c r="C227" s="97">
        <v>378.2</v>
      </c>
      <c r="D227" s="76"/>
      <c r="E227" s="76"/>
      <c r="F227" s="76"/>
      <c r="G227" s="76">
        <v>378.2</v>
      </c>
      <c r="H227" s="76">
        <v>375.8</v>
      </c>
      <c r="I227" s="76"/>
      <c r="J227" s="76">
        <f t="shared" si="63"/>
        <v>99.36541512427289</v>
      </c>
      <c r="K227" s="76">
        <f t="shared" si="72"/>
        <v>99.36541512427289</v>
      </c>
      <c r="L227" s="114"/>
      <c r="M227" s="76">
        <v>0</v>
      </c>
      <c r="N227" s="76">
        <v>0</v>
      </c>
      <c r="O227" s="76"/>
      <c r="P227" s="76"/>
      <c r="Q227" s="76">
        <v>0</v>
      </c>
      <c r="R227" s="76">
        <f t="shared" si="78"/>
        <v>378.2</v>
      </c>
      <c r="S227" s="76">
        <f t="shared" si="79"/>
        <v>375.8</v>
      </c>
      <c r="T227" s="76">
        <f t="shared" si="71"/>
        <v>99.36541512427289</v>
      </c>
    </row>
    <row r="228" spans="1:20" s="14" customFormat="1" ht="26.25">
      <c r="A228" s="121" t="s">
        <v>205</v>
      </c>
      <c r="B228" s="122" t="s">
        <v>143</v>
      </c>
      <c r="C228" s="97">
        <v>11193.2</v>
      </c>
      <c r="D228" s="76"/>
      <c r="E228" s="76"/>
      <c r="F228" s="76"/>
      <c r="G228" s="76">
        <v>3365.5</v>
      </c>
      <c r="H228" s="76">
        <v>2398.4</v>
      </c>
      <c r="I228" s="76"/>
      <c r="J228" s="76">
        <f t="shared" si="63"/>
        <v>71.2642995097311</v>
      </c>
      <c r="K228" s="76">
        <f t="shared" si="72"/>
        <v>21.42729514347997</v>
      </c>
      <c r="L228" s="114"/>
      <c r="M228" s="76">
        <v>0</v>
      </c>
      <c r="N228" s="76">
        <v>0</v>
      </c>
      <c r="O228" s="76"/>
      <c r="P228" s="76"/>
      <c r="Q228" s="76">
        <v>0</v>
      </c>
      <c r="R228" s="76">
        <f t="shared" si="78"/>
        <v>11193.2</v>
      </c>
      <c r="S228" s="76">
        <f t="shared" si="79"/>
        <v>2398.4</v>
      </c>
      <c r="T228" s="76">
        <f t="shared" si="71"/>
        <v>21.42729514347997</v>
      </c>
    </row>
    <row r="229" spans="1:20" s="14" customFormat="1" ht="78" customHeight="1" hidden="1">
      <c r="A229" s="121" t="s">
        <v>204</v>
      </c>
      <c r="B229" s="128">
        <v>5043</v>
      </c>
      <c r="C229" s="97"/>
      <c r="D229" s="76"/>
      <c r="E229" s="76"/>
      <c r="F229" s="76"/>
      <c r="G229" s="76"/>
      <c r="H229" s="76">
        <v>0</v>
      </c>
      <c r="I229" s="76"/>
      <c r="J229" s="76" t="e">
        <f t="shared" si="63"/>
        <v>#DIV/0!</v>
      </c>
      <c r="K229" s="76" t="e">
        <f t="shared" si="72"/>
        <v>#DIV/0!</v>
      </c>
      <c r="L229" s="114"/>
      <c r="M229" s="76">
        <v>0</v>
      </c>
      <c r="N229" s="76">
        <v>0</v>
      </c>
      <c r="O229" s="76"/>
      <c r="P229" s="76"/>
      <c r="Q229" s="76" t="e">
        <f>N229/M229*100</f>
        <v>#DIV/0!</v>
      </c>
      <c r="R229" s="76">
        <f t="shared" si="78"/>
        <v>0</v>
      </c>
      <c r="S229" s="76">
        <f t="shared" si="79"/>
        <v>0</v>
      </c>
      <c r="T229" s="76" t="e">
        <f t="shared" si="71"/>
        <v>#DIV/0!</v>
      </c>
    </row>
    <row r="230" spans="1:20" s="14" customFormat="1" ht="43.5" customHeight="1" hidden="1">
      <c r="A230" s="121" t="s">
        <v>284</v>
      </c>
      <c r="B230" s="128"/>
      <c r="C230" s="97"/>
      <c r="D230" s="76"/>
      <c r="E230" s="76"/>
      <c r="F230" s="76"/>
      <c r="G230" s="76"/>
      <c r="H230" s="76"/>
      <c r="I230" s="76"/>
      <c r="J230" s="76" t="e">
        <f t="shared" si="63"/>
        <v>#DIV/0!</v>
      </c>
      <c r="K230" s="76"/>
      <c r="L230" s="114"/>
      <c r="M230" s="76"/>
      <c r="N230" s="76"/>
      <c r="O230" s="76"/>
      <c r="P230" s="76"/>
      <c r="Q230" s="76"/>
      <c r="R230" s="76"/>
      <c r="S230" s="76"/>
      <c r="T230" s="76"/>
    </row>
    <row r="231" spans="1:20" s="14" customFormat="1" ht="46.5">
      <c r="A231" s="121" t="s">
        <v>285</v>
      </c>
      <c r="B231" s="122" t="s">
        <v>144</v>
      </c>
      <c r="C231" s="97">
        <v>3309.3</v>
      </c>
      <c r="D231" s="76"/>
      <c r="E231" s="76"/>
      <c r="F231" s="76"/>
      <c r="G231" s="76">
        <v>657.4</v>
      </c>
      <c r="H231" s="76">
        <v>316.8</v>
      </c>
      <c r="I231" s="76"/>
      <c r="J231" s="76">
        <f t="shared" si="63"/>
        <v>48.189838758746575</v>
      </c>
      <c r="K231" s="76">
        <f aca="true" t="shared" si="80" ref="K231:K239">H231/C231*100</f>
        <v>9.573021484906173</v>
      </c>
      <c r="L231" s="114"/>
      <c r="M231" s="76">
        <v>0</v>
      </c>
      <c r="N231" s="76">
        <v>0</v>
      </c>
      <c r="O231" s="76"/>
      <c r="P231" s="76"/>
      <c r="Q231" s="76">
        <v>0</v>
      </c>
      <c r="R231" s="76">
        <f t="shared" si="78"/>
        <v>3309.3</v>
      </c>
      <c r="S231" s="76">
        <f t="shared" si="79"/>
        <v>316.8</v>
      </c>
      <c r="T231" s="76">
        <f t="shared" si="71"/>
        <v>9.573021484906173</v>
      </c>
    </row>
    <row r="232" spans="1:20" s="14" customFormat="1" ht="48" customHeight="1">
      <c r="A232" s="121" t="s">
        <v>207</v>
      </c>
      <c r="B232" s="122" t="s">
        <v>145</v>
      </c>
      <c r="C232" s="97">
        <v>1581.4</v>
      </c>
      <c r="D232" s="76"/>
      <c r="E232" s="76"/>
      <c r="F232" s="76"/>
      <c r="G232" s="76">
        <v>117.2</v>
      </c>
      <c r="H232" s="76">
        <v>84.4</v>
      </c>
      <c r="I232" s="76"/>
      <c r="J232" s="76">
        <f aca="true" t="shared" si="81" ref="J232:J279">H232/G232*100</f>
        <v>72.01365187713311</v>
      </c>
      <c r="K232" s="76">
        <f t="shared" si="80"/>
        <v>5.337043126343747</v>
      </c>
      <c r="L232" s="114"/>
      <c r="M232" s="76">
        <v>0</v>
      </c>
      <c r="N232" s="76">
        <v>0</v>
      </c>
      <c r="O232" s="76"/>
      <c r="P232" s="76"/>
      <c r="Q232" s="76">
        <v>0</v>
      </c>
      <c r="R232" s="76">
        <f t="shared" si="78"/>
        <v>1581.4</v>
      </c>
      <c r="S232" s="76">
        <f t="shared" si="79"/>
        <v>84.4</v>
      </c>
      <c r="T232" s="76">
        <f t="shared" si="71"/>
        <v>5.337043126343747</v>
      </c>
    </row>
    <row r="233" spans="1:20" s="14" customFormat="1" ht="39.75" customHeight="1">
      <c r="A233" s="28" t="s">
        <v>146</v>
      </c>
      <c r="B233" s="133"/>
      <c r="C233" s="85">
        <f aca="true" t="shared" si="82" ref="C233:I233">C165+C185+C194+C216+C223</f>
        <v>1706454.9000000001</v>
      </c>
      <c r="D233" s="85">
        <f t="shared" si="82"/>
        <v>0</v>
      </c>
      <c r="E233" s="85">
        <f t="shared" si="82"/>
        <v>0</v>
      </c>
      <c r="F233" s="85">
        <f t="shared" si="82"/>
        <v>0</v>
      </c>
      <c r="G233" s="85">
        <f t="shared" si="82"/>
        <v>417693.6000000001</v>
      </c>
      <c r="H233" s="85">
        <f t="shared" si="82"/>
        <v>366328.1999999999</v>
      </c>
      <c r="I233" s="85" t="e">
        <f t="shared" si="82"/>
        <v>#REF!</v>
      </c>
      <c r="J233" s="85">
        <f t="shared" si="81"/>
        <v>87.70261263280065</v>
      </c>
      <c r="K233" s="85">
        <f t="shared" si="80"/>
        <v>21.467206663358045</v>
      </c>
      <c r="L233" s="113" t="e">
        <f>L165+L185+L194+L216+L223</f>
        <v>#REF!</v>
      </c>
      <c r="M233" s="85">
        <f>M165+M185+M194+M216+M223</f>
        <v>145135.80000000002</v>
      </c>
      <c r="N233" s="85">
        <f>N165+N185+N194+N216+N223</f>
        <v>20034.2</v>
      </c>
      <c r="O233" s="85"/>
      <c r="P233" s="85"/>
      <c r="Q233" s="85">
        <f aca="true" t="shared" si="83" ref="Q233:Q288">N233/M233*100</f>
        <v>13.803761718335517</v>
      </c>
      <c r="R233" s="85">
        <f>R165+R185+R194+R216+R223</f>
        <v>1851590.7</v>
      </c>
      <c r="S233" s="85">
        <f>S165+S185+S194+S216+S223</f>
        <v>386362.3999999999</v>
      </c>
      <c r="T233" s="85">
        <f t="shared" si="71"/>
        <v>20.866512237288724</v>
      </c>
    </row>
    <row r="234" spans="1:20" s="14" customFormat="1" ht="25.5" customHeight="1">
      <c r="A234" s="28" t="s">
        <v>322</v>
      </c>
      <c r="B234" s="130" t="s">
        <v>147</v>
      </c>
      <c r="C234" s="85">
        <f aca="true" t="shared" si="84" ref="C234:H234">SUM(C236:C243)</f>
        <v>322148.6</v>
      </c>
      <c r="D234" s="85">
        <f t="shared" si="84"/>
        <v>0</v>
      </c>
      <c r="E234" s="85">
        <f t="shared" si="84"/>
        <v>0</v>
      </c>
      <c r="F234" s="85">
        <f t="shared" si="84"/>
        <v>0</v>
      </c>
      <c r="G234" s="85">
        <f t="shared" si="84"/>
        <v>91527.8</v>
      </c>
      <c r="H234" s="85">
        <f t="shared" si="84"/>
        <v>83242.69999999998</v>
      </c>
      <c r="I234" s="85" t="e">
        <f>#REF!+#REF!+#REF!+#REF!+I237+I238+I239+I240+I242+I243</f>
        <v>#REF!</v>
      </c>
      <c r="J234" s="85">
        <f t="shared" si="81"/>
        <v>90.94799612795235</v>
      </c>
      <c r="K234" s="85">
        <f t="shared" si="80"/>
        <v>25.839845338455603</v>
      </c>
      <c r="L234" s="113" t="e">
        <f>#REF!+#REF!+#REF!+#REF!+L237+L238+L239+L240+L242+L243</f>
        <v>#REF!</v>
      </c>
      <c r="M234" s="85">
        <f>SUM(M235:M243)</f>
        <v>10043.5</v>
      </c>
      <c r="N234" s="85">
        <f>SUM(N235:N243)</f>
        <v>0</v>
      </c>
      <c r="O234" s="85">
        <f>SUM(O235:O243)</f>
        <v>0</v>
      </c>
      <c r="P234" s="85">
        <f>SUM(P235:P243)</f>
        <v>0</v>
      </c>
      <c r="Q234" s="85">
        <f t="shared" si="83"/>
        <v>0</v>
      </c>
      <c r="R234" s="85">
        <f>SUM(R236:R243)</f>
        <v>331492.1</v>
      </c>
      <c r="S234" s="85">
        <f>SUM(S236:S243)</f>
        <v>83242.69999999998</v>
      </c>
      <c r="T234" s="85">
        <f t="shared" si="71"/>
        <v>25.111518494709223</v>
      </c>
    </row>
    <row r="235" spans="1:20" s="14" customFormat="1" ht="25.5" customHeight="1">
      <c r="A235" s="51" t="s">
        <v>320</v>
      </c>
      <c r="B235" s="128">
        <v>6011</v>
      </c>
      <c r="C235" s="97">
        <v>0</v>
      </c>
      <c r="D235" s="76"/>
      <c r="E235" s="76"/>
      <c r="F235" s="76"/>
      <c r="G235" s="76">
        <v>0</v>
      </c>
      <c r="H235" s="76">
        <v>0</v>
      </c>
      <c r="I235" s="76"/>
      <c r="J235" s="76">
        <v>0</v>
      </c>
      <c r="K235" s="85">
        <v>0</v>
      </c>
      <c r="L235" s="114"/>
      <c r="M235" s="76">
        <v>700</v>
      </c>
      <c r="N235" s="76">
        <v>0</v>
      </c>
      <c r="O235" s="76"/>
      <c r="P235" s="76"/>
      <c r="Q235" s="76">
        <f t="shared" si="83"/>
        <v>0</v>
      </c>
      <c r="R235" s="76">
        <f aca="true" t="shared" si="85" ref="R235:R243">M235+C235</f>
        <v>700</v>
      </c>
      <c r="S235" s="76">
        <f aca="true" t="shared" si="86" ref="S235:S243">H235+N235</f>
        <v>0</v>
      </c>
      <c r="T235" s="76">
        <f t="shared" si="71"/>
        <v>0</v>
      </c>
    </row>
    <row r="236" spans="1:20" s="14" customFormat="1" ht="25.5" customHeight="1">
      <c r="A236" s="51" t="s">
        <v>321</v>
      </c>
      <c r="B236" s="128">
        <v>6015</v>
      </c>
      <c r="C236" s="97">
        <v>0</v>
      </c>
      <c r="D236" s="76"/>
      <c r="E236" s="76"/>
      <c r="F236" s="76"/>
      <c r="G236" s="76">
        <v>0</v>
      </c>
      <c r="H236" s="76">
        <v>0</v>
      </c>
      <c r="I236" s="76"/>
      <c r="J236" s="76">
        <v>0</v>
      </c>
      <c r="K236" s="76">
        <v>0</v>
      </c>
      <c r="L236" s="114"/>
      <c r="M236" s="76">
        <v>949.7</v>
      </c>
      <c r="N236" s="76">
        <v>0</v>
      </c>
      <c r="O236" s="76"/>
      <c r="P236" s="76"/>
      <c r="Q236" s="76">
        <f t="shared" si="83"/>
        <v>0</v>
      </c>
      <c r="R236" s="76">
        <f t="shared" si="85"/>
        <v>949.7</v>
      </c>
      <c r="S236" s="76">
        <f t="shared" si="86"/>
        <v>0</v>
      </c>
      <c r="T236" s="76">
        <f t="shared" si="71"/>
        <v>0</v>
      </c>
    </row>
    <row r="237" spans="1:20" s="14" customFormat="1" ht="39.75" customHeight="1">
      <c r="A237" s="121" t="s">
        <v>148</v>
      </c>
      <c r="B237" s="122" t="s">
        <v>149</v>
      </c>
      <c r="C237" s="97">
        <v>75476.6</v>
      </c>
      <c r="D237" s="76"/>
      <c r="E237" s="76"/>
      <c r="F237" s="76"/>
      <c r="G237" s="76">
        <v>7116.5</v>
      </c>
      <c r="H237" s="76">
        <v>5100</v>
      </c>
      <c r="I237" s="76"/>
      <c r="J237" s="76">
        <f t="shared" si="81"/>
        <v>71.66444179020586</v>
      </c>
      <c r="K237" s="76">
        <f t="shared" si="80"/>
        <v>6.757061128879678</v>
      </c>
      <c r="L237" s="114"/>
      <c r="M237" s="76">
        <v>3343.8</v>
      </c>
      <c r="N237" s="76">
        <v>0</v>
      </c>
      <c r="O237" s="76"/>
      <c r="P237" s="76"/>
      <c r="Q237" s="76">
        <f t="shared" si="83"/>
        <v>0</v>
      </c>
      <c r="R237" s="76">
        <f t="shared" si="85"/>
        <v>78820.40000000001</v>
      </c>
      <c r="S237" s="76">
        <f t="shared" si="86"/>
        <v>5100</v>
      </c>
      <c r="T237" s="76">
        <f t="shared" si="71"/>
        <v>6.470406138512363</v>
      </c>
    </row>
    <row r="238" spans="1:20" s="14" customFormat="1" ht="48.75" customHeight="1">
      <c r="A238" s="121" t="s">
        <v>150</v>
      </c>
      <c r="B238" s="122" t="s">
        <v>151</v>
      </c>
      <c r="C238" s="97">
        <v>7965</v>
      </c>
      <c r="D238" s="76"/>
      <c r="E238" s="76"/>
      <c r="F238" s="76"/>
      <c r="G238" s="76">
        <v>1824</v>
      </c>
      <c r="H238" s="76">
        <v>1284.4</v>
      </c>
      <c r="I238" s="76"/>
      <c r="J238" s="76">
        <f t="shared" si="81"/>
        <v>70.41666666666667</v>
      </c>
      <c r="K238" s="76">
        <f t="shared" si="80"/>
        <v>16.125549278091654</v>
      </c>
      <c r="L238" s="114"/>
      <c r="M238" s="76">
        <v>0</v>
      </c>
      <c r="N238" s="76">
        <v>0</v>
      </c>
      <c r="O238" s="76"/>
      <c r="P238" s="76"/>
      <c r="Q238" s="76">
        <v>0</v>
      </c>
      <c r="R238" s="76">
        <f t="shared" si="85"/>
        <v>7965</v>
      </c>
      <c r="S238" s="76">
        <f t="shared" si="86"/>
        <v>1284.4</v>
      </c>
      <c r="T238" s="76">
        <f t="shared" si="71"/>
        <v>16.125549278091654</v>
      </c>
    </row>
    <row r="239" spans="1:20" s="14" customFormat="1" ht="36.75" customHeight="1">
      <c r="A239" s="121" t="s">
        <v>152</v>
      </c>
      <c r="B239" s="122" t="s">
        <v>153</v>
      </c>
      <c r="C239" s="97">
        <v>236493.4</v>
      </c>
      <c r="D239" s="76"/>
      <c r="E239" s="76"/>
      <c r="F239" s="76"/>
      <c r="G239" s="76">
        <v>81976</v>
      </c>
      <c r="H239" s="76">
        <v>76342.4</v>
      </c>
      <c r="I239" s="76"/>
      <c r="J239" s="76">
        <f t="shared" si="81"/>
        <v>93.12774470576754</v>
      </c>
      <c r="K239" s="76">
        <f t="shared" si="80"/>
        <v>32.2809854313059</v>
      </c>
      <c r="L239" s="114"/>
      <c r="M239" s="76">
        <v>5050</v>
      </c>
      <c r="N239" s="76">
        <v>0</v>
      </c>
      <c r="O239" s="76"/>
      <c r="P239" s="76"/>
      <c r="Q239" s="76">
        <f t="shared" si="83"/>
        <v>0</v>
      </c>
      <c r="R239" s="76">
        <f t="shared" si="85"/>
        <v>241543.4</v>
      </c>
      <c r="S239" s="76">
        <f t="shared" si="86"/>
        <v>76342.4</v>
      </c>
      <c r="T239" s="76">
        <f t="shared" si="71"/>
        <v>31.606079901168897</v>
      </c>
    </row>
    <row r="240" spans="1:20" s="14" customFormat="1" ht="38.25" customHeight="1" hidden="1">
      <c r="A240" s="121" t="s">
        <v>221</v>
      </c>
      <c r="B240" s="134" t="s">
        <v>154</v>
      </c>
      <c r="C240" s="76">
        <v>0</v>
      </c>
      <c r="D240" s="76"/>
      <c r="E240" s="76"/>
      <c r="F240" s="76"/>
      <c r="G240" s="76"/>
      <c r="H240" s="76">
        <v>0</v>
      </c>
      <c r="I240" s="76"/>
      <c r="J240" s="76" t="e">
        <f t="shared" si="81"/>
        <v>#DIV/0!</v>
      </c>
      <c r="K240" s="76"/>
      <c r="L240" s="114"/>
      <c r="M240" s="76"/>
      <c r="N240" s="76">
        <v>0</v>
      </c>
      <c r="O240" s="76"/>
      <c r="P240" s="76"/>
      <c r="Q240" s="76" t="e">
        <f t="shared" si="83"/>
        <v>#DIV/0!</v>
      </c>
      <c r="R240" s="76">
        <f t="shared" si="85"/>
        <v>0</v>
      </c>
      <c r="S240" s="76">
        <f t="shared" si="86"/>
        <v>0</v>
      </c>
      <c r="T240" s="76" t="e">
        <f aca="true" t="shared" si="87" ref="T240:T288">S240/R240*100</f>
        <v>#DIV/0!</v>
      </c>
    </row>
    <row r="241" spans="1:20" s="14" customFormat="1" ht="84" customHeight="1" hidden="1">
      <c r="A241" s="135" t="s">
        <v>235</v>
      </c>
      <c r="B241" s="128">
        <v>6083</v>
      </c>
      <c r="C241" s="97"/>
      <c r="D241" s="76"/>
      <c r="E241" s="76"/>
      <c r="F241" s="76"/>
      <c r="G241" s="76"/>
      <c r="H241" s="76">
        <v>0</v>
      </c>
      <c r="I241" s="76"/>
      <c r="J241" s="76" t="e">
        <f t="shared" si="81"/>
        <v>#DIV/0!</v>
      </c>
      <c r="K241" s="76" t="e">
        <f>H241/C241*100</f>
        <v>#DIV/0!</v>
      </c>
      <c r="L241" s="114"/>
      <c r="M241" s="76">
        <v>0</v>
      </c>
      <c r="N241" s="76">
        <v>0</v>
      </c>
      <c r="O241" s="76"/>
      <c r="P241" s="76"/>
      <c r="Q241" s="76" t="e">
        <f t="shared" si="83"/>
        <v>#DIV/0!</v>
      </c>
      <c r="R241" s="76">
        <f t="shared" si="85"/>
        <v>0</v>
      </c>
      <c r="S241" s="76">
        <f t="shared" si="86"/>
        <v>0</v>
      </c>
      <c r="T241" s="76" t="e">
        <f t="shared" si="87"/>
        <v>#DIV/0!</v>
      </c>
    </row>
    <row r="242" spans="1:20" s="14" customFormat="1" ht="24" customHeight="1">
      <c r="A242" s="121" t="s">
        <v>219</v>
      </c>
      <c r="B242" s="122" t="s">
        <v>155</v>
      </c>
      <c r="C242" s="97">
        <v>2013.6</v>
      </c>
      <c r="D242" s="76"/>
      <c r="E242" s="76"/>
      <c r="F242" s="76"/>
      <c r="G242" s="76">
        <v>561.3</v>
      </c>
      <c r="H242" s="76">
        <v>501.5</v>
      </c>
      <c r="I242" s="76"/>
      <c r="J242" s="76">
        <f t="shared" si="81"/>
        <v>89.34616069837877</v>
      </c>
      <c r="K242" s="76">
        <f>H242/C242*100</f>
        <v>24.90564163686929</v>
      </c>
      <c r="L242" s="114"/>
      <c r="M242" s="76">
        <v>0</v>
      </c>
      <c r="N242" s="76">
        <v>0</v>
      </c>
      <c r="O242" s="76"/>
      <c r="P242" s="76"/>
      <c r="Q242" s="76">
        <v>0</v>
      </c>
      <c r="R242" s="76">
        <f t="shared" si="85"/>
        <v>2013.6</v>
      </c>
      <c r="S242" s="76">
        <f t="shared" si="86"/>
        <v>501.5</v>
      </c>
      <c r="T242" s="76">
        <f t="shared" si="87"/>
        <v>24.90564163686929</v>
      </c>
    </row>
    <row r="243" spans="1:20" s="14" customFormat="1" ht="23.25" customHeight="1">
      <c r="A243" s="121" t="s">
        <v>220</v>
      </c>
      <c r="B243" s="122" t="s">
        <v>156</v>
      </c>
      <c r="C243" s="97">
        <v>200</v>
      </c>
      <c r="D243" s="76"/>
      <c r="E243" s="76"/>
      <c r="F243" s="76"/>
      <c r="G243" s="76">
        <v>50</v>
      </c>
      <c r="H243" s="76">
        <v>14.4</v>
      </c>
      <c r="I243" s="76"/>
      <c r="J243" s="76">
        <f t="shared" si="81"/>
        <v>28.800000000000004</v>
      </c>
      <c r="K243" s="76">
        <f>H243/C243*100</f>
        <v>7.200000000000001</v>
      </c>
      <c r="L243" s="114"/>
      <c r="M243" s="76">
        <v>0</v>
      </c>
      <c r="N243" s="76">
        <v>0</v>
      </c>
      <c r="O243" s="76"/>
      <c r="P243" s="76"/>
      <c r="Q243" s="76">
        <v>0</v>
      </c>
      <c r="R243" s="76">
        <f t="shared" si="85"/>
        <v>200</v>
      </c>
      <c r="S243" s="76">
        <f t="shared" si="86"/>
        <v>14.4</v>
      </c>
      <c r="T243" s="76">
        <f t="shared" si="87"/>
        <v>7.200000000000001</v>
      </c>
    </row>
    <row r="244" spans="1:20" s="14" customFormat="1" ht="25.5" customHeight="1">
      <c r="A244" s="120" t="s">
        <v>157</v>
      </c>
      <c r="B244" s="136" t="s">
        <v>158</v>
      </c>
      <c r="C244" s="137">
        <f aca="true" t="shared" si="88" ref="C244:H244">SUM(C245:C274)</f>
        <v>190395.5</v>
      </c>
      <c r="D244" s="137">
        <f t="shared" si="88"/>
        <v>0</v>
      </c>
      <c r="E244" s="137">
        <f t="shared" si="88"/>
        <v>0</v>
      </c>
      <c r="F244" s="137">
        <f t="shared" si="88"/>
        <v>0</v>
      </c>
      <c r="G244" s="137">
        <f t="shared" si="88"/>
        <v>32791.5</v>
      </c>
      <c r="H244" s="137">
        <f t="shared" si="88"/>
        <v>20815.2</v>
      </c>
      <c r="I244" s="85" t="e">
        <f>I245+I246+I247+I248+I249+I250+I251+I252+I253+I254+#REF!+I256+I258+I260+I261+I263+I264+I265+I266+I267+I268+I269+I270+I271+I272+I273+I274</f>
        <v>#REF!</v>
      </c>
      <c r="J244" s="85">
        <f t="shared" si="81"/>
        <v>63.47742555235351</v>
      </c>
      <c r="K244" s="85">
        <f>H244/C244*100</f>
        <v>10.932611327473602</v>
      </c>
      <c r="L244" s="113" t="e">
        <f>L245+L246+L247+L248+L249+L250+L251+L252+L253+L254+#REF!+L256+L258+L260+L261+L263+L264+L265+L266+L267+L268+L269+L270+L271+L272+L273+L274</f>
        <v>#REF!</v>
      </c>
      <c r="M244" s="85">
        <f>SUM(M245:M274)</f>
        <v>111723.9</v>
      </c>
      <c r="N244" s="85">
        <f>SUM(N245:N274)</f>
        <v>25380.1</v>
      </c>
      <c r="O244" s="85" t="e">
        <f>O245+O246+O247+O248+O249+O250+O251+O252+O253+O254+#REF!+O256+O258+O260+O261+O263+O264+O265+O266+O267+O268+O269+O270+O271+O272+O273+O274</f>
        <v>#REF!</v>
      </c>
      <c r="P244" s="85" t="e">
        <f>P245+P246+P247+P248+P249+P250+P251+P252+P253+P254+#REF!+P256+P258+P260+P261+P263+P264+P265+P266+P267+P268+P269+P270+P271+P272+P273+P274</f>
        <v>#REF!</v>
      </c>
      <c r="Q244" s="85">
        <f t="shared" si="83"/>
        <v>22.716804551219568</v>
      </c>
      <c r="R244" s="85">
        <f>SUM(R245:R274)</f>
        <v>302119.39999999997</v>
      </c>
      <c r="S244" s="85">
        <f>SUM(S245:S274)</f>
        <v>46195.299999999996</v>
      </c>
      <c r="T244" s="85">
        <f t="shared" si="87"/>
        <v>15.290411671676827</v>
      </c>
    </row>
    <row r="245" spans="1:20" s="14" customFormat="1" ht="25.5" customHeight="1">
      <c r="A245" s="121" t="s">
        <v>159</v>
      </c>
      <c r="B245" s="122" t="s">
        <v>160</v>
      </c>
      <c r="C245" s="97">
        <v>2049.9</v>
      </c>
      <c r="D245" s="76"/>
      <c r="E245" s="76"/>
      <c r="F245" s="76"/>
      <c r="G245" s="76">
        <v>471.2</v>
      </c>
      <c r="H245" s="76">
        <v>0</v>
      </c>
      <c r="I245" s="76"/>
      <c r="J245" s="76">
        <f t="shared" si="81"/>
        <v>0</v>
      </c>
      <c r="K245" s="76">
        <f>H245/C245*100</f>
        <v>0</v>
      </c>
      <c r="L245" s="114"/>
      <c r="M245" s="76">
        <v>0</v>
      </c>
      <c r="N245" s="76">
        <v>0</v>
      </c>
      <c r="O245" s="76"/>
      <c r="P245" s="76"/>
      <c r="Q245" s="76">
        <v>0</v>
      </c>
      <c r="R245" s="76">
        <f>C245+M245</f>
        <v>2049.9</v>
      </c>
      <c r="S245" s="76">
        <f aca="true" t="shared" si="89" ref="S245:S258">H245+N245</f>
        <v>0</v>
      </c>
      <c r="T245" s="76">
        <f t="shared" si="87"/>
        <v>0</v>
      </c>
    </row>
    <row r="246" spans="1:20" s="14" customFormat="1" ht="26.25">
      <c r="A246" s="121" t="s">
        <v>161</v>
      </c>
      <c r="B246" s="122" t="s">
        <v>162</v>
      </c>
      <c r="C246" s="97">
        <v>0</v>
      </c>
      <c r="D246" s="76"/>
      <c r="E246" s="76"/>
      <c r="F246" s="76"/>
      <c r="G246" s="76">
        <v>0</v>
      </c>
      <c r="H246" s="76">
        <v>0</v>
      </c>
      <c r="I246" s="76"/>
      <c r="J246" s="76">
        <v>0</v>
      </c>
      <c r="K246" s="76">
        <v>0</v>
      </c>
      <c r="L246" s="114"/>
      <c r="M246" s="76">
        <v>2199.9</v>
      </c>
      <c r="N246" s="76">
        <v>0</v>
      </c>
      <c r="O246" s="76"/>
      <c r="P246" s="76"/>
      <c r="Q246" s="76">
        <f t="shared" si="83"/>
        <v>0</v>
      </c>
      <c r="R246" s="76">
        <f aca="true" t="shared" si="90" ref="R246:R258">M246+C246</f>
        <v>2199.9</v>
      </c>
      <c r="S246" s="76">
        <f t="shared" si="89"/>
        <v>0</v>
      </c>
      <c r="T246" s="76">
        <f t="shared" si="87"/>
        <v>0</v>
      </c>
    </row>
    <row r="247" spans="1:20" s="14" customFormat="1" ht="25.5" customHeight="1">
      <c r="A247" s="121" t="s">
        <v>218</v>
      </c>
      <c r="B247" s="122" t="s">
        <v>163</v>
      </c>
      <c r="C247" s="97">
        <v>0</v>
      </c>
      <c r="D247" s="76"/>
      <c r="E247" s="76"/>
      <c r="F247" s="76"/>
      <c r="G247" s="76">
        <v>0</v>
      </c>
      <c r="H247" s="76">
        <v>0</v>
      </c>
      <c r="I247" s="76"/>
      <c r="J247" s="76">
        <v>0</v>
      </c>
      <c r="K247" s="76">
        <v>0</v>
      </c>
      <c r="L247" s="114"/>
      <c r="M247" s="76">
        <v>3250</v>
      </c>
      <c r="N247" s="76">
        <v>3150</v>
      </c>
      <c r="O247" s="76"/>
      <c r="P247" s="76"/>
      <c r="Q247" s="76">
        <f t="shared" si="83"/>
        <v>96.92307692307692</v>
      </c>
      <c r="R247" s="76">
        <f t="shared" si="90"/>
        <v>3250</v>
      </c>
      <c r="S247" s="76">
        <f t="shared" si="89"/>
        <v>3150</v>
      </c>
      <c r="T247" s="76">
        <f t="shared" si="87"/>
        <v>96.92307692307692</v>
      </c>
    </row>
    <row r="248" spans="1:20" s="14" customFormat="1" ht="30" customHeight="1">
      <c r="A248" s="121" t="s">
        <v>231</v>
      </c>
      <c r="B248" s="122" t="s">
        <v>164</v>
      </c>
      <c r="C248" s="97">
        <v>0</v>
      </c>
      <c r="D248" s="76"/>
      <c r="E248" s="76"/>
      <c r="F248" s="76"/>
      <c r="G248" s="76">
        <v>0</v>
      </c>
      <c r="H248" s="76">
        <v>0</v>
      </c>
      <c r="I248" s="76"/>
      <c r="J248" s="76">
        <v>0</v>
      </c>
      <c r="K248" s="76">
        <v>0</v>
      </c>
      <c r="L248" s="114"/>
      <c r="M248" s="76">
        <v>7700</v>
      </c>
      <c r="N248" s="76">
        <v>2600</v>
      </c>
      <c r="O248" s="76"/>
      <c r="P248" s="76"/>
      <c r="Q248" s="76">
        <f t="shared" si="83"/>
        <v>33.76623376623377</v>
      </c>
      <c r="R248" s="76">
        <f t="shared" si="90"/>
        <v>7700</v>
      </c>
      <c r="S248" s="76">
        <f t="shared" si="89"/>
        <v>2600</v>
      </c>
      <c r="T248" s="76">
        <f t="shared" si="87"/>
        <v>33.76623376623377</v>
      </c>
    </row>
    <row r="249" spans="1:20" s="14" customFormat="1" ht="30" customHeight="1" hidden="1">
      <c r="A249" s="121" t="s">
        <v>232</v>
      </c>
      <c r="B249" s="122" t="s">
        <v>165</v>
      </c>
      <c r="C249" s="97">
        <v>0</v>
      </c>
      <c r="D249" s="76"/>
      <c r="E249" s="76"/>
      <c r="F249" s="76"/>
      <c r="G249" s="76">
        <v>0</v>
      </c>
      <c r="H249" s="76">
        <v>0</v>
      </c>
      <c r="I249" s="76"/>
      <c r="J249" s="76">
        <v>0</v>
      </c>
      <c r="K249" s="76">
        <v>0</v>
      </c>
      <c r="L249" s="114"/>
      <c r="M249" s="76">
        <v>0</v>
      </c>
      <c r="N249" s="76">
        <v>0</v>
      </c>
      <c r="O249" s="76"/>
      <c r="P249" s="76"/>
      <c r="Q249" s="76" t="e">
        <f t="shared" si="83"/>
        <v>#DIV/0!</v>
      </c>
      <c r="R249" s="76">
        <f t="shared" si="90"/>
        <v>0</v>
      </c>
      <c r="S249" s="76">
        <f t="shared" si="89"/>
        <v>0</v>
      </c>
      <c r="T249" s="76" t="e">
        <f t="shared" si="87"/>
        <v>#DIV/0!</v>
      </c>
    </row>
    <row r="250" spans="1:20" s="14" customFormat="1" ht="27.75" customHeight="1">
      <c r="A250" s="121" t="s">
        <v>232</v>
      </c>
      <c r="B250" s="128">
        <v>7323</v>
      </c>
      <c r="C250" s="97">
        <v>0</v>
      </c>
      <c r="D250" s="76"/>
      <c r="E250" s="76"/>
      <c r="F250" s="76"/>
      <c r="G250" s="76">
        <v>0</v>
      </c>
      <c r="H250" s="76">
        <v>0</v>
      </c>
      <c r="I250" s="76"/>
      <c r="J250" s="76">
        <v>0</v>
      </c>
      <c r="K250" s="76">
        <v>0</v>
      </c>
      <c r="L250" s="114"/>
      <c r="M250" s="76">
        <v>49.9</v>
      </c>
      <c r="N250" s="76">
        <v>0</v>
      </c>
      <c r="O250" s="76"/>
      <c r="P250" s="76"/>
      <c r="Q250" s="76">
        <f t="shared" si="83"/>
        <v>0</v>
      </c>
      <c r="R250" s="76">
        <f t="shared" si="90"/>
        <v>49.9</v>
      </c>
      <c r="S250" s="76">
        <f t="shared" si="89"/>
        <v>0</v>
      </c>
      <c r="T250" s="76">
        <f t="shared" si="87"/>
        <v>0</v>
      </c>
    </row>
    <row r="251" spans="1:20" s="14" customFormat="1" ht="36" customHeight="1">
      <c r="A251" s="121" t="s">
        <v>222</v>
      </c>
      <c r="B251" s="122" t="s">
        <v>166</v>
      </c>
      <c r="C251" s="97">
        <v>0</v>
      </c>
      <c r="D251" s="76"/>
      <c r="E251" s="76"/>
      <c r="F251" s="76"/>
      <c r="G251" s="76">
        <v>0</v>
      </c>
      <c r="H251" s="76">
        <v>0</v>
      </c>
      <c r="I251" s="76"/>
      <c r="J251" s="76">
        <v>0</v>
      </c>
      <c r="K251" s="76">
        <v>0</v>
      </c>
      <c r="L251" s="114"/>
      <c r="M251" s="126">
        <v>50</v>
      </c>
      <c r="N251" s="76">
        <v>0</v>
      </c>
      <c r="O251" s="76"/>
      <c r="P251" s="76"/>
      <c r="Q251" s="76">
        <f t="shared" si="83"/>
        <v>0</v>
      </c>
      <c r="R251" s="76">
        <f t="shared" si="90"/>
        <v>50</v>
      </c>
      <c r="S251" s="76">
        <f t="shared" si="89"/>
        <v>0</v>
      </c>
      <c r="T251" s="76">
        <f t="shared" si="87"/>
        <v>0</v>
      </c>
    </row>
    <row r="252" spans="1:20" s="14" customFormat="1" ht="30" customHeight="1">
      <c r="A252" s="141" t="s">
        <v>287</v>
      </c>
      <c r="B252" s="138" t="s">
        <v>167</v>
      </c>
      <c r="C252" s="97">
        <v>0</v>
      </c>
      <c r="D252" s="76"/>
      <c r="E252" s="76"/>
      <c r="F252" s="76"/>
      <c r="G252" s="76">
        <v>0</v>
      </c>
      <c r="H252" s="76">
        <v>0</v>
      </c>
      <c r="I252" s="76"/>
      <c r="J252" s="76">
        <v>0</v>
      </c>
      <c r="K252" s="76">
        <v>0</v>
      </c>
      <c r="L252" s="115"/>
      <c r="M252" s="110">
        <v>500</v>
      </c>
      <c r="N252" s="110">
        <v>0</v>
      </c>
      <c r="O252" s="110"/>
      <c r="P252" s="110"/>
      <c r="Q252" s="76">
        <f t="shared" si="83"/>
        <v>0</v>
      </c>
      <c r="R252" s="76">
        <f t="shared" si="90"/>
        <v>500</v>
      </c>
      <c r="S252" s="110">
        <f t="shared" si="89"/>
        <v>0</v>
      </c>
      <c r="T252" s="110">
        <f t="shared" si="87"/>
        <v>0</v>
      </c>
    </row>
    <row r="253" spans="1:20" s="14" customFormat="1" ht="27" customHeight="1">
      <c r="A253" s="121" t="s">
        <v>288</v>
      </c>
      <c r="B253" s="134" t="s">
        <v>168</v>
      </c>
      <c r="C253" s="76">
        <v>106.2</v>
      </c>
      <c r="D253" s="76"/>
      <c r="E253" s="76"/>
      <c r="F253" s="76"/>
      <c r="G253" s="76">
        <v>0</v>
      </c>
      <c r="H253" s="76">
        <v>0</v>
      </c>
      <c r="I253" s="76"/>
      <c r="J253" s="76">
        <v>0</v>
      </c>
      <c r="K253" s="76">
        <f>H253/C253*100</f>
        <v>0</v>
      </c>
      <c r="L253" s="114"/>
      <c r="M253" s="76">
        <v>0</v>
      </c>
      <c r="N253" s="76">
        <v>0</v>
      </c>
      <c r="O253" s="76"/>
      <c r="P253" s="76"/>
      <c r="Q253" s="76">
        <v>0</v>
      </c>
      <c r="R253" s="76">
        <f t="shared" si="90"/>
        <v>106.2</v>
      </c>
      <c r="S253" s="76">
        <f t="shared" si="89"/>
        <v>0</v>
      </c>
      <c r="T253" s="76">
        <f t="shared" si="87"/>
        <v>0</v>
      </c>
    </row>
    <row r="254" spans="1:20" s="14" customFormat="1" ht="15" customHeight="1" hidden="1">
      <c r="A254" s="121" t="s">
        <v>169</v>
      </c>
      <c r="B254" s="134" t="s">
        <v>170</v>
      </c>
      <c r="C254" s="76"/>
      <c r="D254" s="76"/>
      <c r="E254" s="76"/>
      <c r="F254" s="76"/>
      <c r="G254" s="76"/>
      <c r="H254" s="76"/>
      <c r="I254" s="76"/>
      <c r="J254" s="76" t="e">
        <f t="shared" si="81"/>
        <v>#DIV/0!</v>
      </c>
      <c r="K254" s="76" t="e">
        <f>H254/C254*100</f>
        <v>#DIV/0!</v>
      </c>
      <c r="L254" s="114"/>
      <c r="M254" s="76"/>
      <c r="N254" s="76"/>
      <c r="O254" s="76"/>
      <c r="P254" s="76"/>
      <c r="Q254" s="76" t="e">
        <f t="shared" si="83"/>
        <v>#DIV/0!</v>
      </c>
      <c r="R254" s="76">
        <f t="shared" si="90"/>
        <v>0</v>
      </c>
      <c r="S254" s="76">
        <f t="shared" si="89"/>
        <v>0</v>
      </c>
      <c r="T254" s="76" t="e">
        <f t="shared" si="87"/>
        <v>#DIV/0!</v>
      </c>
    </row>
    <row r="255" spans="1:20" s="14" customFormat="1" ht="60" customHeight="1" hidden="1">
      <c r="A255" s="121" t="s">
        <v>262</v>
      </c>
      <c r="B255" s="125">
        <v>7363</v>
      </c>
      <c r="C255" s="97"/>
      <c r="D255" s="76"/>
      <c r="E255" s="76"/>
      <c r="F255" s="76"/>
      <c r="G255" s="76"/>
      <c r="H255" s="76"/>
      <c r="I255" s="76"/>
      <c r="J255" s="76"/>
      <c r="K255" s="76"/>
      <c r="L255" s="114"/>
      <c r="M255" s="76"/>
      <c r="N255" s="76"/>
      <c r="O255" s="76"/>
      <c r="P255" s="76"/>
      <c r="Q255" s="76"/>
      <c r="R255" s="76"/>
      <c r="S255" s="76"/>
      <c r="T255" s="76"/>
    </row>
    <row r="256" spans="1:20" s="14" customFormat="1" ht="30" customHeight="1">
      <c r="A256" s="121" t="s">
        <v>208</v>
      </c>
      <c r="B256" s="123">
        <v>7366</v>
      </c>
      <c r="C256" s="97">
        <v>0</v>
      </c>
      <c r="D256" s="76"/>
      <c r="E256" s="76"/>
      <c r="F256" s="76"/>
      <c r="G256" s="76">
        <v>0</v>
      </c>
      <c r="H256" s="76">
        <v>0</v>
      </c>
      <c r="I256" s="76"/>
      <c r="J256" s="76">
        <v>0</v>
      </c>
      <c r="K256" s="76">
        <v>0</v>
      </c>
      <c r="L256" s="114"/>
      <c r="M256" s="76">
        <v>10769.3</v>
      </c>
      <c r="N256" s="76">
        <v>0</v>
      </c>
      <c r="O256" s="76"/>
      <c r="P256" s="76"/>
      <c r="Q256" s="76">
        <f t="shared" si="83"/>
        <v>0</v>
      </c>
      <c r="R256" s="76">
        <f t="shared" si="90"/>
        <v>10769.3</v>
      </c>
      <c r="S256" s="76">
        <f t="shared" si="89"/>
        <v>0</v>
      </c>
      <c r="T256" s="76">
        <f t="shared" si="87"/>
        <v>0</v>
      </c>
    </row>
    <row r="257" spans="1:20" s="14" customFormat="1" ht="2.25" customHeight="1" hidden="1">
      <c r="A257" s="121" t="s">
        <v>171</v>
      </c>
      <c r="B257" s="123">
        <v>7368</v>
      </c>
      <c r="C257" s="76"/>
      <c r="D257" s="76"/>
      <c r="E257" s="76"/>
      <c r="F257" s="76"/>
      <c r="G257" s="76"/>
      <c r="H257" s="76"/>
      <c r="I257" s="76"/>
      <c r="J257" s="76" t="e">
        <f t="shared" si="81"/>
        <v>#DIV/0!</v>
      </c>
      <c r="K257" s="76"/>
      <c r="L257" s="114"/>
      <c r="M257" s="76"/>
      <c r="N257" s="76"/>
      <c r="O257" s="76"/>
      <c r="P257" s="76"/>
      <c r="Q257" s="76" t="e">
        <f t="shared" si="83"/>
        <v>#DIV/0!</v>
      </c>
      <c r="R257" s="76">
        <f t="shared" si="90"/>
        <v>0</v>
      </c>
      <c r="S257" s="76">
        <f t="shared" si="89"/>
        <v>0</v>
      </c>
      <c r="T257" s="76" t="e">
        <f t="shared" si="87"/>
        <v>#DIV/0!</v>
      </c>
    </row>
    <row r="258" spans="1:20" s="14" customFormat="1" ht="33.75" customHeight="1">
      <c r="A258" s="140" t="s">
        <v>209</v>
      </c>
      <c r="B258" s="123">
        <v>7413</v>
      </c>
      <c r="C258" s="76">
        <v>2.1</v>
      </c>
      <c r="D258" s="76"/>
      <c r="E258" s="76"/>
      <c r="F258" s="76"/>
      <c r="G258" s="76">
        <v>0</v>
      </c>
      <c r="H258" s="76">
        <v>0</v>
      </c>
      <c r="I258" s="76"/>
      <c r="J258" s="76">
        <v>0</v>
      </c>
      <c r="K258" s="76">
        <v>0</v>
      </c>
      <c r="L258" s="114"/>
      <c r="M258" s="76">
        <v>2245.5</v>
      </c>
      <c r="N258" s="76">
        <v>0</v>
      </c>
      <c r="O258" s="76"/>
      <c r="P258" s="76"/>
      <c r="Q258" s="76">
        <f t="shared" si="83"/>
        <v>0</v>
      </c>
      <c r="R258" s="76">
        <f t="shared" si="90"/>
        <v>2247.6</v>
      </c>
      <c r="S258" s="76">
        <f t="shared" si="89"/>
        <v>0</v>
      </c>
      <c r="T258" s="76">
        <f t="shared" si="87"/>
        <v>0</v>
      </c>
    </row>
    <row r="259" spans="1:20" s="14" customFormat="1" ht="32.25" customHeight="1" hidden="1">
      <c r="A259" s="121"/>
      <c r="B259" s="123"/>
      <c r="C259" s="76"/>
      <c r="D259" s="76"/>
      <c r="E259" s="76"/>
      <c r="F259" s="76"/>
      <c r="G259" s="76"/>
      <c r="H259" s="76"/>
      <c r="I259" s="76"/>
      <c r="J259" s="76" t="e">
        <f t="shared" si="81"/>
        <v>#DIV/0!</v>
      </c>
      <c r="K259" s="76"/>
      <c r="L259" s="114"/>
      <c r="M259" s="76"/>
      <c r="N259" s="76"/>
      <c r="O259" s="76"/>
      <c r="P259" s="76"/>
      <c r="Q259" s="76"/>
      <c r="R259" s="76"/>
      <c r="S259" s="76"/>
      <c r="T259" s="76"/>
    </row>
    <row r="260" spans="1:20" s="14" customFormat="1" ht="38.25" customHeight="1">
      <c r="A260" s="121" t="s">
        <v>210</v>
      </c>
      <c r="B260" s="134" t="s">
        <v>172</v>
      </c>
      <c r="C260" s="76">
        <v>82385.3</v>
      </c>
      <c r="D260" s="76"/>
      <c r="E260" s="76"/>
      <c r="F260" s="76"/>
      <c r="G260" s="76">
        <v>20676</v>
      </c>
      <c r="H260" s="76">
        <v>17226</v>
      </c>
      <c r="I260" s="76"/>
      <c r="J260" s="76">
        <f t="shared" si="81"/>
        <v>83.31398723157284</v>
      </c>
      <c r="K260" s="76">
        <f>H260/C260*100</f>
        <v>20.909069943302992</v>
      </c>
      <c r="L260" s="114"/>
      <c r="M260" s="76">
        <v>0</v>
      </c>
      <c r="N260" s="76">
        <v>0</v>
      </c>
      <c r="O260" s="76"/>
      <c r="P260" s="76"/>
      <c r="Q260" s="76">
        <v>0</v>
      </c>
      <c r="R260" s="76">
        <f>M260+C260</f>
        <v>82385.3</v>
      </c>
      <c r="S260" s="76">
        <f>H260+N260</f>
        <v>17226</v>
      </c>
      <c r="T260" s="76">
        <f t="shared" si="87"/>
        <v>20.909069943302992</v>
      </c>
    </row>
    <row r="261" spans="1:20" s="14" customFormat="1" ht="30" customHeight="1" hidden="1">
      <c r="A261" s="142" t="s">
        <v>211</v>
      </c>
      <c r="B261" s="122" t="s">
        <v>173</v>
      </c>
      <c r="C261" s="97"/>
      <c r="D261" s="97"/>
      <c r="E261" s="97"/>
      <c r="F261" s="97"/>
      <c r="G261" s="97"/>
      <c r="H261" s="97"/>
      <c r="I261" s="97"/>
      <c r="J261" s="76" t="e">
        <f t="shared" si="81"/>
        <v>#DIV/0!</v>
      </c>
      <c r="K261" s="76" t="e">
        <f>H261/C261*100</f>
        <v>#DIV/0!</v>
      </c>
      <c r="L261" s="118"/>
      <c r="M261" s="97"/>
      <c r="N261" s="97"/>
      <c r="O261" s="97"/>
      <c r="P261" s="97"/>
      <c r="Q261" s="76"/>
      <c r="R261" s="76">
        <f>M261+C261</f>
        <v>0</v>
      </c>
      <c r="S261" s="97">
        <f>H261+N261</f>
        <v>0</v>
      </c>
      <c r="T261" s="97" t="e">
        <f t="shared" si="87"/>
        <v>#DIV/0!</v>
      </c>
    </row>
    <row r="262" spans="1:20" s="14" customFormat="1" ht="3" customHeight="1" hidden="1">
      <c r="A262" s="142"/>
      <c r="B262" s="122"/>
      <c r="C262" s="97"/>
      <c r="D262" s="97"/>
      <c r="E262" s="97"/>
      <c r="F262" s="97"/>
      <c r="G262" s="97"/>
      <c r="H262" s="97"/>
      <c r="I262" s="97"/>
      <c r="J262" s="76" t="e">
        <f t="shared" si="81"/>
        <v>#DIV/0!</v>
      </c>
      <c r="K262" s="76"/>
      <c r="L262" s="118"/>
      <c r="M262" s="97"/>
      <c r="N262" s="97"/>
      <c r="O262" s="97"/>
      <c r="P262" s="97"/>
      <c r="Q262" s="76"/>
      <c r="R262" s="76"/>
      <c r="S262" s="97"/>
      <c r="T262" s="97"/>
    </row>
    <row r="263" spans="1:20" s="14" customFormat="1" ht="49.5" customHeight="1">
      <c r="A263" s="121" t="s">
        <v>212</v>
      </c>
      <c r="B263" s="122" t="s">
        <v>174</v>
      </c>
      <c r="C263" s="97">
        <v>44000</v>
      </c>
      <c r="D263" s="76"/>
      <c r="E263" s="76"/>
      <c r="F263" s="76"/>
      <c r="G263" s="76">
        <v>3500</v>
      </c>
      <c r="H263" s="76">
        <v>2078</v>
      </c>
      <c r="I263" s="76"/>
      <c r="J263" s="76">
        <f t="shared" si="81"/>
        <v>59.371428571428574</v>
      </c>
      <c r="K263" s="76">
        <f>H263/C263*100</f>
        <v>4.722727272727273</v>
      </c>
      <c r="L263" s="114"/>
      <c r="M263" s="76">
        <v>600</v>
      </c>
      <c r="N263" s="76">
        <v>600</v>
      </c>
      <c r="O263" s="76"/>
      <c r="P263" s="76"/>
      <c r="Q263" s="76">
        <f t="shared" si="83"/>
        <v>100</v>
      </c>
      <c r="R263" s="76">
        <f aca="true" t="shared" si="91" ref="R263:R274">M263+C263</f>
        <v>44600</v>
      </c>
      <c r="S263" s="76">
        <f aca="true" t="shared" si="92" ref="S263:S274">H263+N263</f>
        <v>2678</v>
      </c>
      <c r="T263" s="76">
        <f t="shared" si="87"/>
        <v>6.004484304932736</v>
      </c>
    </row>
    <row r="264" spans="1:20" s="14" customFormat="1" ht="28.5" customHeight="1" hidden="1">
      <c r="A264" s="140" t="s">
        <v>175</v>
      </c>
      <c r="B264" s="133" t="s">
        <v>176</v>
      </c>
      <c r="C264" s="139"/>
      <c r="D264" s="76"/>
      <c r="E264" s="76"/>
      <c r="F264" s="76"/>
      <c r="G264" s="76"/>
      <c r="H264" s="76">
        <v>0</v>
      </c>
      <c r="I264" s="76"/>
      <c r="J264" s="76" t="e">
        <f t="shared" si="81"/>
        <v>#DIV/0!</v>
      </c>
      <c r="K264" s="76" t="e">
        <f>H264/C264*100</f>
        <v>#DIV/0!</v>
      </c>
      <c r="L264" s="114"/>
      <c r="M264" s="76">
        <v>0</v>
      </c>
      <c r="N264" s="76">
        <v>0</v>
      </c>
      <c r="O264" s="76"/>
      <c r="P264" s="76"/>
      <c r="Q264" s="76" t="e">
        <f t="shared" si="83"/>
        <v>#DIV/0!</v>
      </c>
      <c r="R264" s="76">
        <f t="shared" si="91"/>
        <v>0</v>
      </c>
      <c r="S264" s="76">
        <f t="shared" si="92"/>
        <v>0</v>
      </c>
      <c r="T264" s="76" t="e">
        <f t="shared" si="87"/>
        <v>#DIV/0!</v>
      </c>
    </row>
    <row r="265" spans="1:20" s="14" customFormat="1" ht="38.25" customHeight="1">
      <c r="A265" s="121" t="s">
        <v>177</v>
      </c>
      <c r="B265" s="133" t="s">
        <v>178</v>
      </c>
      <c r="C265" s="139">
        <v>9228.9</v>
      </c>
      <c r="D265" s="76"/>
      <c r="E265" s="76"/>
      <c r="F265" s="76"/>
      <c r="G265" s="76">
        <v>1807</v>
      </c>
      <c r="H265" s="76">
        <v>1416.5</v>
      </c>
      <c r="I265" s="76"/>
      <c r="J265" s="76">
        <f t="shared" si="81"/>
        <v>78.3895960154953</v>
      </c>
      <c r="K265" s="76">
        <f>H265/C265*100</f>
        <v>15.348524742927111</v>
      </c>
      <c r="L265" s="114"/>
      <c r="M265" s="76">
        <v>333.1</v>
      </c>
      <c r="N265" s="76">
        <v>0</v>
      </c>
      <c r="O265" s="76"/>
      <c r="P265" s="76"/>
      <c r="Q265" s="76">
        <f t="shared" si="83"/>
        <v>0</v>
      </c>
      <c r="R265" s="76">
        <f t="shared" si="91"/>
        <v>9562</v>
      </c>
      <c r="S265" s="76">
        <f t="shared" si="92"/>
        <v>1416.5</v>
      </c>
      <c r="T265" s="76">
        <f t="shared" si="87"/>
        <v>14.813846475632714</v>
      </c>
    </row>
    <row r="266" spans="1:20" s="14" customFormat="1" ht="25.5" customHeight="1" hidden="1">
      <c r="A266" s="121" t="s">
        <v>223</v>
      </c>
      <c r="B266" s="133"/>
      <c r="C266" s="139"/>
      <c r="D266" s="76"/>
      <c r="E266" s="76"/>
      <c r="F266" s="76"/>
      <c r="G266" s="76"/>
      <c r="H266" s="76"/>
      <c r="I266" s="76"/>
      <c r="J266" s="76" t="e">
        <f t="shared" si="81"/>
        <v>#DIV/0!</v>
      </c>
      <c r="K266" s="76"/>
      <c r="L266" s="114"/>
      <c r="M266" s="76"/>
      <c r="N266" s="76"/>
      <c r="O266" s="76"/>
      <c r="P266" s="76"/>
      <c r="Q266" s="76"/>
      <c r="R266" s="76"/>
      <c r="S266" s="76"/>
      <c r="T266" s="76"/>
    </row>
    <row r="267" spans="1:20" s="14" customFormat="1" ht="28.5" customHeight="1" hidden="1">
      <c r="A267" s="121" t="s">
        <v>224</v>
      </c>
      <c r="B267" s="133" t="s">
        <v>179</v>
      </c>
      <c r="C267" s="139"/>
      <c r="D267" s="76"/>
      <c r="E267" s="76"/>
      <c r="F267" s="76"/>
      <c r="G267" s="76"/>
      <c r="H267" s="76"/>
      <c r="I267" s="76"/>
      <c r="J267" s="76" t="e">
        <f t="shared" si="81"/>
        <v>#DIV/0!</v>
      </c>
      <c r="K267" s="76" t="e">
        <f>H267/C267*100</f>
        <v>#DIV/0!</v>
      </c>
      <c r="L267" s="114"/>
      <c r="M267" s="76">
        <v>0</v>
      </c>
      <c r="N267" s="76">
        <v>0</v>
      </c>
      <c r="O267" s="76"/>
      <c r="P267" s="76"/>
      <c r="Q267" s="76" t="e">
        <f t="shared" si="83"/>
        <v>#DIV/0!</v>
      </c>
      <c r="R267" s="76">
        <f t="shared" si="91"/>
        <v>0</v>
      </c>
      <c r="S267" s="76">
        <f t="shared" si="92"/>
        <v>0</v>
      </c>
      <c r="T267" s="76" t="e">
        <f t="shared" si="87"/>
        <v>#DIV/0!</v>
      </c>
    </row>
    <row r="268" spans="1:20" s="14" customFormat="1" ht="30" customHeight="1">
      <c r="A268" s="121" t="s">
        <v>225</v>
      </c>
      <c r="B268" s="133" t="s">
        <v>180</v>
      </c>
      <c r="C268" s="139">
        <v>51.8</v>
      </c>
      <c r="D268" s="76"/>
      <c r="E268" s="76"/>
      <c r="F268" s="76"/>
      <c r="G268" s="76">
        <v>15</v>
      </c>
      <c r="H268" s="76">
        <v>0</v>
      </c>
      <c r="I268" s="76"/>
      <c r="J268" s="76">
        <f t="shared" si="81"/>
        <v>0</v>
      </c>
      <c r="K268" s="76">
        <v>0</v>
      </c>
      <c r="L268" s="114"/>
      <c r="M268" s="76">
        <v>0</v>
      </c>
      <c r="N268" s="76">
        <v>0</v>
      </c>
      <c r="O268" s="76"/>
      <c r="P268" s="76"/>
      <c r="Q268" s="76">
        <v>0</v>
      </c>
      <c r="R268" s="76">
        <f t="shared" si="91"/>
        <v>51.8</v>
      </c>
      <c r="S268" s="76">
        <f t="shared" si="92"/>
        <v>0</v>
      </c>
      <c r="T268" s="76">
        <f t="shared" si="87"/>
        <v>0</v>
      </c>
    </row>
    <row r="269" spans="1:20" s="14" customFormat="1" ht="27.75" customHeight="1">
      <c r="A269" s="121" t="s">
        <v>181</v>
      </c>
      <c r="B269" s="133" t="s">
        <v>182</v>
      </c>
      <c r="C269" s="139">
        <v>0</v>
      </c>
      <c r="D269" s="76"/>
      <c r="E269" s="76"/>
      <c r="F269" s="76"/>
      <c r="G269" s="76">
        <v>0</v>
      </c>
      <c r="H269" s="76">
        <v>0</v>
      </c>
      <c r="I269" s="76"/>
      <c r="J269" s="76">
        <v>0</v>
      </c>
      <c r="K269" s="76">
        <v>0</v>
      </c>
      <c r="L269" s="114"/>
      <c r="M269" s="76">
        <v>500</v>
      </c>
      <c r="N269" s="76">
        <v>0</v>
      </c>
      <c r="O269" s="76"/>
      <c r="P269" s="76"/>
      <c r="Q269" s="76">
        <f t="shared" si="83"/>
        <v>0</v>
      </c>
      <c r="R269" s="76">
        <f t="shared" si="91"/>
        <v>500</v>
      </c>
      <c r="S269" s="76">
        <f t="shared" si="92"/>
        <v>0</v>
      </c>
      <c r="T269" s="76">
        <f t="shared" si="87"/>
        <v>0</v>
      </c>
    </row>
    <row r="270" spans="1:20" s="14" customFormat="1" ht="58.5" customHeight="1">
      <c r="A270" s="121" t="s">
        <v>226</v>
      </c>
      <c r="B270" s="133" t="s">
        <v>183</v>
      </c>
      <c r="C270" s="139">
        <v>0</v>
      </c>
      <c r="D270" s="76"/>
      <c r="E270" s="76"/>
      <c r="F270" s="76"/>
      <c r="G270" s="76">
        <v>0</v>
      </c>
      <c r="H270" s="76">
        <v>0</v>
      </c>
      <c r="I270" s="76"/>
      <c r="J270" s="76">
        <v>0</v>
      </c>
      <c r="K270" s="76">
        <v>0</v>
      </c>
      <c r="L270" s="114"/>
      <c r="M270" s="76">
        <v>49.9</v>
      </c>
      <c r="N270" s="76">
        <v>0</v>
      </c>
      <c r="O270" s="76"/>
      <c r="P270" s="76"/>
      <c r="Q270" s="76">
        <f t="shared" si="83"/>
        <v>0</v>
      </c>
      <c r="R270" s="76">
        <f t="shared" si="91"/>
        <v>49.9</v>
      </c>
      <c r="S270" s="76">
        <f t="shared" si="92"/>
        <v>0</v>
      </c>
      <c r="T270" s="76">
        <f t="shared" si="87"/>
        <v>0</v>
      </c>
    </row>
    <row r="271" spans="1:20" s="14" customFormat="1" ht="29.25" customHeight="1">
      <c r="A271" s="121" t="s">
        <v>227</v>
      </c>
      <c r="B271" s="133" t="s">
        <v>184</v>
      </c>
      <c r="C271" s="139">
        <v>0</v>
      </c>
      <c r="D271" s="76"/>
      <c r="E271" s="76"/>
      <c r="F271" s="76"/>
      <c r="G271" s="76">
        <v>0</v>
      </c>
      <c r="H271" s="76">
        <v>0</v>
      </c>
      <c r="I271" s="76"/>
      <c r="J271" s="76">
        <v>0</v>
      </c>
      <c r="K271" s="76">
        <v>0</v>
      </c>
      <c r="L271" s="114"/>
      <c r="M271" s="76">
        <v>83476.3</v>
      </c>
      <c r="N271" s="76">
        <v>19030.1</v>
      </c>
      <c r="O271" s="76"/>
      <c r="P271" s="76"/>
      <c r="Q271" s="76">
        <f t="shared" si="83"/>
        <v>22.79700945058657</v>
      </c>
      <c r="R271" s="76">
        <f t="shared" si="91"/>
        <v>83476.3</v>
      </c>
      <c r="S271" s="76">
        <f t="shared" si="92"/>
        <v>19030.1</v>
      </c>
      <c r="T271" s="76">
        <f t="shared" si="87"/>
        <v>22.79700945058657</v>
      </c>
    </row>
    <row r="272" spans="1:20" s="14" customFormat="1" ht="33" customHeight="1">
      <c r="A272" s="121" t="s">
        <v>185</v>
      </c>
      <c r="B272" s="133" t="s">
        <v>186</v>
      </c>
      <c r="C272" s="139">
        <v>342</v>
      </c>
      <c r="D272" s="76"/>
      <c r="E272" s="76"/>
      <c r="F272" s="76"/>
      <c r="G272" s="76">
        <v>207</v>
      </c>
      <c r="H272" s="76">
        <v>94.7</v>
      </c>
      <c r="I272" s="76"/>
      <c r="J272" s="76">
        <f t="shared" si="81"/>
        <v>45.7487922705314</v>
      </c>
      <c r="K272" s="76">
        <f>H272/C272*100</f>
        <v>27.690058479532166</v>
      </c>
      <c r="L272" s="114"/>
      <c r="M272" s="76">
        <v>0</v>
      </c>
      <c r="N272" s="76">
        <v>0</v>
      </c>
      <c r="O272" s="76"/>
      <c r="P272" s="76"/>
      <c r="Q272" s="76">
        <v>0</v>
      </c>
      <c r="R272" s="76">
        <f t="shared" si="91"/>
        <v>342</v>
      </c>
      <c r="S272" s="76">
        <f t="shared" si="92"/>
        <v>94.7</v>
      </c>
      <c r="T272" s="76">
        <f t="shared" si="87"/>
        <v>27.690058479532166</v>
      </c>
    </row>
    <row r="273" spans="1:20" s="14" customFormat="1" ht="125.25" customHeight="1" hidden="1">
      <c r="A273" s="132" t="s">
        <v>187</v>
      </c>
      <c r="B273" s="133"/>
      <c r="C273" s="139"/>
      <c r="D273" s="76"/>
      <c r="E273" s="76"/>
      <c r="F273" s="76"/>
      <c r="G273" s="76"/>
      <c r="H273" s="76"/>
      <c r="I273" s="76"/>
      <c r="J273" s="76" t="e">
        <f t="shared" si="81"/>
        <v>#DIV/0!</v>
      </c>
      <c r="K273" s="76"/>
      <c r="L273" s="114"/>
      <c r="M273" s="76"/>
      <c r="N273" s="76"/>
      <c r="O273" s="76"/>
      <c r="P273" s="76"/>
      <c r="Q273" s="76"/>
      <c r="R273" s="76"/>
      <c r="S273" s="76"/>
      <c r="T273" s="76"/>
    </row>
    <row r="274" spans="1:20" s="14" customFormat="1" ht="27.75" customHeight="1">
      <c r="A274" s="121" t="s">
        <v>228</v>
      </c>
      <c r="B274" s="133" t="s">
        <v>188</v>
      </c>
      <c r="C274" s="139">
        <v>52229.3</v>
      </c>
      <c r="D274" s="76"/>
      <c r="E274" s="76"/>
      <c r="F274" s="76"/>
      <c r="G274" s="76">
        <v>6115.3</v>
      </c>
      <c r="H274" s="76">
        <v>0</v>
      </c>
      <c r="I274" s="76"/>
      <c r="J274" s="76">
        <f t="shared" si="81"/>
        <v>0</v>
      </c>
      <c r="K274" s="76">
        <f>H274/C274*100</f>
        <v>0</v>
      </c>
      <c r="L274" s="114"/>
      <c r="M274" s="76">
        <v>0</v>
      </c>
      <c r="N274" s="76">
        <v>0</v>
      </c>
      <c r="O274" s="76"/>
      <c r="P274" s="76"/>
      <c r="Q274" s="76">
        <v>0</v>
      </c>
      <c r="R274" s="76">
        <f t="shared" si="91"/>
        <v>52229.3</v>
      </c>
      <c r="S274" s="76">
        <f t="shared" si="92"/>
        <v>0</v>
      </c>
      <c r="T274" s="76">
        <f t="shared" si="87"/>
        <v>0</v>
      </c>
    </row>
    <row r="275" spans="1:20" s="14" customFormat="1" ht="33" customHeight="1">
      <c r="A275" s="121" t="s">
        <v>324</v>
      </c>
      <c r="B275" s="143" t="s">
        <v>189</v>
      </c>
      <c r="C275" s="144">
        <f aca="true" t="shared" si="93" ref="C275:H275">SUM(C277:C280)</f>
        <v>78396.8</v>
      </c>
      <c r="D275" s="144">
        <f t="shared" si="93"/>
        <v>0</v>
      </c>
      <c r="E275" s="144">
        <f t="shared" si="93"/>
        <v>0</v>
      </c>
      <c r="F275" s="144">
        <f t="shared" si="93"/>
        <v>0</v>
      </c>
      <c r="G275" s="144">
        <f t="shared" si="93"/>
        <v>15801.900000000001</v>
      </c>
      <c r="H275" s="144">
        <f t="shared" si="93"/>
        <v>14039.7</v>
      </c>
      <c r="I275" s="85" t="e">
        <f>#REF!+#REF!+I277+I278+I279+I280+I281</f>
        <v>#REF!</v>
      </c>
      <c r="J275" s="85">
        <f t="shared" si="81"/>
        <v>88.84817648510622</v>
      </c>
      <c r="K275" s="85">
        <f>H275/C275*100</f>
        <v>17.908511571900895</v>
      </c>
      <c r="L275" s="113" t="e">
        <f>#REF!+#REF!+L277+L278+L279+L280+L281</f>
        <v>#REF!</v>
      </c>
      <c r="M275" s="85">
        <f>SUM(M276:M280)</f>
        <v>17246.6</v>
      </c>
      <c r="N275" s="85">
        <f>SUM(N277:N280)</f>
        <v>0</v>
      </c>
      <c r="O275" s="85"/>
      <c r="P275" s="85"/>
      <c r="Q275" s="85">
        <f t="shared" si="83"/>
        <v>0</v>
      </c>
      <c r="R275" s="85">
        <f>SUM(R277:R280)</f>
        <v>91643.4</v>
      </c>
      <c r="S275" s="85">
        <f>SUM(S277:S280)</f>
        <v>14039.7</v>
      </c>
      <c r="T275" s="85">
        <f t="shared" si="87"/>
        <v>15.319924839104617</v>
      </c>
    </row>
    <row r="276" spans="1:20" s="14" customFormat="1" ht="33" customHeight="1">
      <c r="A276" s="121" t="s">
        <v>323</v>
      </c>
      <c r="B276" s="123">
        <v>8110</v>
      </c>
      <c r="C276" s="139">
        <v>0</v>
      </c>
      <c r="D276" s="139"/>
      <c r="E276" s="139"/>
      <c r="F276" s="139"/>
      <c r="G276" s="139">
        <v>0</v>
      </c>
      <c r="H276" s="139">
        <v>0</v>
      </c>
      <c r="I276" s="76"/>
      <c r="J276" s="76">
        <v>0</v>
      </c>
      <c r="K276" s="76">
        <v>0</v>
      </c>
      <c r="L276" s="114"/>
      <c r="M276" s="76">
        <v>4000</v>
      </c>
      <c r="N276" s="76">
        <v>0</v>
      </c>
      <c r="O276" s="76"/>
      <c r="P276" s="76"/>
      <c r="Q276" s="76">
        <f t="shared" si="83"/>
        <v>0</v>
      </c>
      <c r="R276" s="76">
        <f>C276+M276</f>
        <v>4000</v>
      </c>
      <c r="S276" s="76">
        <v>0</v>
      </c>
      <c r="T276" s="76">
        <v>0</v>
      </c>
    </row>
    <row r="277" spans="1:20" s="14" customFormat="1" ht="24.75" customHeight="1">
      <c r="A277" s="121" t="s">
        <v>325</v>
      </c>
      <c r="B277" s="123">
        <v>8230</v>
      </c>
      <c r="C277" s="76">
        <v>0</v>
      </c>
      <c r="D277" s="76"/>
      <c r="E277" s="76"/>
      <c r="F277" s="76"/>
      <c r="G277" s="76">
        <v>0</v>
      </c>
      <c r="H277" s="76">
        <v>0</v>
      </c>
      <c r="I277" s="76"/>
      <c r="J277" s="76">
        <v>0</v>
      </c>
      <c r="K277" s="76">
        <v>0</v>
      </c>
      <c r="L277" s="114"/>
      <c r="M277" s="76">
        <v>3000</v>
      </c>
      <c r="N277" s="76">
        <v>0</v>
      </c>
      <c r="O277" s="76"/>
      <c r="P277" s="76"/>
      <c r="Q277" s="76">
        <f t="shared" si="83"/>
        <v>0</v>
      </c>
      <c r="R277" s="76">
        <f>M277+C277</f>
        <v>3000</v>
      </c>
      <c r="S277" s="76">
        <f>H277+N277</f>
        <v>0</v>
      </c>
      <c r="T277" s="76">
        <f t="shared" si="87"/>
        <v>0</v>
      </c>
    </row>
    <row r="278" spans="1:20" s="14" customFormat="1" ht="34.5" customHeight="1">
      <c r="A278" s="121" t="s">
        <v>229</v>
      </c>
      <c r="B278" s="122" t="s">
        <v>190</v>
      </c>
      <c r="C278" s="76">
        <v>0</v>
      </c>
      <c r="D278" s="76"/>
      <c r="E278" s="76"/>
      <c r="F278" s="76"/>
      <c r="G278" s="76">
        <v>0</v>
      </c>
      <c r="H278" s="76">
        <v>0</v>
      </c>
      <c r="I278" s="76"/>
      <c r="J278" s="76">
        <v>0</v>
      </c>
      <c r="K278" s="76">
        <v>0</v>
      </c>
      <c r="L278" s="114"/>
      <c r="M278" s="76">
        <v>10246.6</v>
      </c>
      <c r="N278" s="76">
        <v>0</v>
      </c>
      <c r="O278" s="76"/>
      <c r="P278" s="76"/>
      <c r="Q278" s="76">
        <f t="shared" si="83"/>
        <v>0</v>
      </c>
      <c r="R278" s="76">
        <f>M278+C278</f>
        <v>10246.6</v>
      </c>
      <c r="S278" s="76">
        <f>H278+N278</f>
        <v>0</v>
      </c>
      <c r="T278" s="76">
        <f t="shared" si="87"/>
        <v>0</v>
      </c>
    </row>
    <row r="279" spans="1:20" s="14" customFormat="1" ht="36" customHeight="1">
      <c r="A279" s="121" t="s">
        <v>230</v>
      </c>
      <c r="B279" s="122" t="s">
        <v>191</v>
      </c>
      <c r="C279" s="97">
        <v>11881.5</v>
      </c>
      <c r="D279" s="76"/>
      <c r="E279" s="76"/>
      <c r="F279" s="76"/>
      <c r="G279" s="76">
        <v>3458.7</v>
      </c>
      <c r="H279" s="76">
        <v>1742</v>
      </c>
      <c r="I279" s="76"/>
      <c r="J279" s="76">
        <f t="shared" si="81"/>
        <v>50.3657443548154</v>
      </c>
      <c r="K279" s="76">
        <f>H279/C279*100</f>
        <v>14.661448470310987</v>
      </c>
      <c r="L279" s="114"/>
      <c r="M279" s="76">
        <v>0</v>
      </c>
      <c r="N279" s="76">
        <v>0</v>
      </c>
      <c r="O279" s="76"/>
      <c r="P279" s="76"/>
      <c r="Q279" s="76">
        <v>0</v>
      </c>
      <c r="R279" s="76">
        <f>M279+C279</f>
        <v>11881.5</v>
      </c>
      <c r="S279" s="76">
        <f>H279+N279</f>
        <v>1742</v>
      </c>
      <c r="T279" s="76">
        <f t="shared" si="87"/>
        <v>14.661448470310987</v>
      </c>
    </row>
    <row r="280" spans="1:20" s="14" customFormat="1" ht="27.75" customHeight="1">
      <c r="A280" s="121" t="s">
        <v>192</v>
      </c>
      <c r="B280" s="122" t="s">
        <v>193</v>
      </c>
      <c r="C280" s="97">
        <v>66515.3</v>
      </c>
      <c r="D280" s="76"/>
      <c r="E280" s="76"/>
      <c r="F280" s="76"/>
      <c r="G280" s="76">
        <v>12343.2</v>
      </c>
      <c r="H280" s="76">
        <v>12297.7</v>
      </c>
      <c r="I280" s="76"/>
      <c r="J280" s="76">
        <f>H280/G280*100</f>
        <v>99.63137598029684</v>
      </c>
      <c r="K280" s="76">
        <f>H280/C280*100</f>
        <v>18.488528203285558</v>
      </c>
      <c r="L280" s="76"/>
      <c r="M280" s="76">
        <v>0</v>
      </c>
      <c r="N280" s="76">
        <v>0</v>
      </c>
      <c r="O280" s="76"/>
      <c r="P280" s="76"/>
      <c r="Q280" s="76">
        <v>0</v>
      </c>
      <c r="R280" s="76">
        <f>M280+C280</f>
        <v>66515.3</v>
      </c>
      <c r="S280" s="76">
        <f>H280+N280</f>
        <v>12297.7</v>
      </c>
      <c r="T280" s="76">
        <f t="shared" si="87"/>
        <v>18.488528203285558</v>
      </c>
    </row>
    <row r="281" spans="1:20" s="14" customFormat="1" ht="23.25" customHeight="1" hidden="1">
      <c r="A281" s="106" t="s">
        <v>194</v>
      </c>
      <c r="B281" s="117" t="s">
        <v>195</v>
      </c>
      <c r="C281" s="118"/>
      <c r="D281" s="114"/>
      <c r="E281" s="114"/>
      <c r="F281" s="114"/>
      <c r="G281" s="114"/>
      <c r="H281" s="114"/>
      <c r="I281" s="114"/>
      <c r="J281" s="114"/>
      <c r="K281" s="113" t="e">
        <f>H281/C281*100</f>
        <v>#DIV/0!</v>
      </c>
      <c r="L281" s="114"/>
      <c r="M281" s="114">
        <v>0</v>
      </c>
      <c r="N281" s="114">
        <v>0</v>
      </c>
      <c r="O281" s="114"/>
      <c r="P281" s="114"/>
      <c r="Q281" s="113" t="e">
        <f t="shared" si="83"/>
        <v>#DIV/0!</v>
      </c>
      <c r="R281" s="114">
        <v>0</v>
      </c>
      <c r="S281" s="114">
        <f>H281+N281</f>
        <v>0</v>
      </c>
      <c r="T281" s="114">
        <v>0</v>
      </c>
    </row>
    <row r="282" spans="1:20" s="14" customFormat="1" ht="33.75" customHeight="1">
      <c r="A282" s="120" t="s">
        <v>196</v>
      </c>
      <c r="B282" s="136" t="s">
        <v>197</v>
      </c>
      <c r="C282" s="137">
        <f>SUM(C285:C287)</f>
        <v>3166.5</v>
      </c>
      <c r="D282" s="137">
        <f>SUM(D285:D287)</f>
        <v>0</v>
      </c>
      <c r="E282" s="137">
        <f>SUM(E285:E287)</f>
        <v>0</v>
      </c>
      <c r="F282" s="137">
        <f>SUM(F285:F287)</f>
        <v>0</v>
      </c>
      <c r="G282" s="137">
        <f>SUM(G285:G287)</f>
        <v>3166.5</v>
      </c>
      <c r="H282" s="137">
        <f aca="true" t="shared" si="94" ref="H282:S282">SUM(H285:H287)</f>
        <v>0</v>
      </c>
      <c r="I282" s="137">
        <f t="shared" si="94"/>
        <v>0</v>
      </c>
      <c r="J282" s="137">
        <f t="shared" si="94"/>
        <v>170.85836304123134</v>
      </c>
      <c r="K282" s="137">
        <f t="shared" si="94"/>
        <v>0</v>
      </c>
      <c r="L282" s="119">
        <f t="shared" si="94"/>
        <v>0</v>
      </c>
      <c r="M282" s="137">
        <f t="shared" si="94"/>
        <v>0</v>
      </c>
      <c r="N282" s="137">
        <f t="shared" si="94"/>
        <v>0</v>
      </c>
      <c r="O282" s="137">
        <f t="shared" si="94"/>
        <v>0</v>
      </c>
      <c r="P282" s="137">
        <f t="shared" si="94"/>
        <v>0</v>
      </c>
      <c r="Q282" s="137">
        <f t="shared" si="94"/>
        <v>0</v>
      </c>
      <c r="R282" s="137">
        <f t="shared" si="94"/>
        <v>3166.5</v>
      </c>
      <c r="S282" s="137">
        <f t="shared" si="94"/>
        <v>0</v>
      </c>
      <c r="T282" s="85">
        <f t="shared" si="87"/>
        <v>0</v>
      </c>
    </row>
    <row r="283" spans="1:20" s="14" customFormat="1" ht="33.75" customHeight="1" hidden="1">
      <c r="A283" s="51" t="s">
        <v>200</v>
      </c>
      <c r="B283" s="122" t="s">
        <v>201</v>
      </c>
      <c r="C283" s="97"/>
      <c r="D283" s="76"/>
      <c r="E283" s="76"/>
      <c r="F283" s="76"/>
      <c r="G283" s="76"/>
      <c r="H283" s="76"/>
      <c r="I283" s="76"/>
      <c r="J283" s="137">
        <f>SUM(J286:J288)</f>
        <v>170.85836304123134</v>
      </c>
      <c r="K283" s="85" t="e">
        <f>H283/C283*100</f>
        <v>#DIV/0!</v>
      </c>
      <c r="L283" s="114"/>
      <c r="M283" s="76">
        <v>0</v>
      </c>
      <c r="N283" s="76">
        <v>0</v>
      </c>
      <c r="O283" s="76"/>
      <c r="P283" s="76"/>
      <c r="Q283" s="85" t="e">
        <f t="shared" si="83"/>
        <v>#DIV/0!</v>
      </c>
      <c r="R283" s="76" t="e">
        <f>#REF!+M283</f>
        <v>#REF!</v>
      </c>
      <c r="S283" s="76">
        <f>H283+N283</f>
        <v>0</v>
      </c>
      <c r="T283" s="76" t="e">
        <f t="shared" si="87"/>
        <v>#REF!</v>
      </c>
    </row>
    <row r="284" spans="1:20" s="14" customFormat="1" ht="24" customHeight="1" hidden="1">
      <c r="A284" s="121" t="s">
        <v>202</v>
      </c>
      <c r="B284" s="122" t="s">
        <v>203</v>
      </c>
      <c r="C284" s="97"/>
      <c r="D284" s="76"/>
      <c r="E284" s="76"/>
      <c r="F284" s="76"/>
      <c r="G284" s="76"/>
      <c r="H284" s="76"/>
      <c r="I284" s="76"/>
      <c r="J284" s="137">
        <f>SUM(J287:J289)</f>
        <v>170.85836304123134</v>
      </c>
      <c r="K284" s="85" t="e">
        <f>H284/C284*100</f>
        <v>#DIV/0!</v>
      </c>
      <c r="L284" s="114"/>
      <c r="M284" s="76">
        <v>0</v>
      </c>
      <c r="N284" s="76">
        <v>0</v>
      </c>
      <c r="O284" s="76"/>
      <c r="P284" s="76"/>
      <c r="Q284" s="85" t="e">
        <f t="shared" si="83"/>
        <v>#DIV/0!</v>
      </c>
      <c r="R284" s="76" t="e">
        <f>#REF!+M284</f>
        <v>#REF!</v>
      </c>
      <c r="S284" s="76">
        <f>H284+N284</f>
        <v>0</v>
      </c>
      <c r="T284" s="76" t="e">
        <f t="shared" si="87"/>
        <v>#REF!</v>
      </c>
    </row>
    <row r="285" spans="1:20" s="14" customFormat="1" ht="30" customHeight="1" hidden="1">
      <c r="A285" s="121" t="s">
        <v>292</v>
      </c>
      <c r="B285" s="128">
        <v>9750</v>
      </c>
      <c r="C285" s="97">
        <v>0</v>
      </c>
      <c r="D285" s="76"/>
      <c r="E285" s="76"/>
      <c r="F285" s="76"/>
      <c r="G285" s="76"/>
      <c r="H285" s="76">
        <v>0</v>
      </c>
      <c r="I285" s="76"/>
      <c r="J285" s="137">
        <f>SUM(J288:J290)</f>
        <v>85.42918152061567</v>
      </c>
      <c r="K285" s="85"/>
      <c r="L285" s="114"/>
      <c r="M285" s="76">
        <v>0</v>
      </c>
      <c r="N285" s="76"/>
      <c r="O285" s="76"/>
      <c r="P285" s="76"/>
      <c r="Q285" s="85"/>
      <c r="R285" s="76"/>
      <c r="S285" s="76"/>
      <c r="T285" s="76"/>
    </row>
    <row r="286" spans="1:20" s="14" customFormat="1" ht="42.75" customHeight="1" hidden="1">
      <c r="A286" s="121" t="s">
        <v>77</v>
      </c>
      <c r="B286" s="122" t="s">
        <v>198</v>
      </c>
      <c r="C286" s="97"/>
      <c r="D286" s="76"/>
      <c r="E286" s="76"/>
      <c r="F286" s="76"/>
      <c r="G286" s="76"/>
      <c r="H286" s="76"/>
      <c r="I286" s="76"/>
      <c r="J286" s="137">
        <f>SUM(J289:J291)</f>
        <v>0</v>
      </c>
      <c r="K286" s="76"/>
      <c r="L286" s="114"/>
      <c r="M286" s="76"/>
      <c r="N286" s="76"/>
      <c r="O286" s="76"/>
      <c r="P286" s="76"/>
      <c r="Q286" s="76"/>
      <c r="R286" s="76"/>
      <c r="S286" s="76"/>
      <c r="T286" s="76"/>
    </row>
    <row r="287" spans="1:20" s="14" customFormat="1" ht="59.25" customHeight="1">
      <c r="A287" s="51" t="s">
        <v>286</v>
      </c>
      <c r="B287" s="134" t="s">
        <v>199</v>
      </c>
      <c r="C287" s="76">
        <v>3166.5</v>
      </c>
      <c r="D287" s="76"/>
      <c r="E287" s="76"/>
      <c r="F287" s="76"/>
      <c r="G287" s="76">
        <v>3166.5</v>
      </c>
      <c r="H287" s="76">
        <v>0</v>
      </c>
      <c r="I287" s="76"/>
      <c r="J287" s="97">
        <f>SUM(J290:J292)</f>
        <v>85.42918152061567</v>
      </c>
      <c r="K287" s="76">
        <f>H287/C287*100</f>
        <v>0</v>
      </c>
      <c r="L287" s="114"/>
      <c r="M287" s="76">
        <v>0</v>
      </c>
      <c r="N287" s="76">
        <v>0</v>
      </c>
      <c r="O287" s="76"/>
      <c r="P287" s="76"/>
      <c r="Q287" s="76">
        <v>0</v>
      </c>
      <c r="R287" s="76">
        <f>M287+C287</f>
        <v>3166.5</v>
      </c>
      <c r="S287" s="76">
        <f>H287+N287</f>
        <v>0</v>
      </c>
      <c r="T287" s="76">
        <f t="shared" si="87"/>
        <v>0</v>
      </c>
    </row>
    <row r="288" spans="1:20" s="14" customFormat="1" ht="34.5" customHeight="1">
      <c r="A288" s="28" t="s">
        <v>328</v>
      </c>
      <c r="B288" s="130"/>
      <c r="C288" s="85">
        <f aca="true" t="shared" si="95" ref="C288:I288">C160+C244+C234+C233+C275+C282</f>
        <v>2516525.4</v>
      </c>
      <c r="D288" s="85">
        <f t="shared" si="95"/>
        <v>0</v>
      </c>
      <c r="E288" s="85">
        <f t="shared" si="95"/>
        <v>0</v>
      </c>
      <c r="F288" s="85">
        <f t="shared" si="95"/>
        <v>0</v>
      </c>
      <c r="G288" s="85">
        <f t="shared" si="95"/>
        <v>614286.7000000001</v>
      </c>
      <c r="H288" s="85">
        <f t="shared" si="95"/>
        <v>524780.0999999999</v>
      </c>
      <c r="I288" s="85" t="e">
        <f t="shared" si="95"/>
        <v>#REF!</v>
      </c>
      <c r="J288" s="85">
        <f>H288/G288*100</f>
        <v>85.42918152061567</v>
      </c>
      <c r="K288" s="85">
        <f>H288/C288*100</f>
        <v>20.85335995416537</v>
      </c>
      <c r="L288" s="113" t="e">
        <f>L160+L244+L234+L233+L275+L282</f>
        <v>#REF!</v>
      </c>
      <c r="M288" s="85">
        <f>M282+M275+M244+M234+M233+M160</f>
        <v>289966.10000000003</v>
      </c>
      <c r="N288" s="85">
        <f>N282+N275+N244+N234+N233+N160</f>
        <v>45559.700000000004</v>
      </c>
      <c r="O288" s="85" t="e">
        <f>O160+O244+O234+O233+O275+O282</f>
        <v>#REF!</v>
      </c>
      <c r="P288" s="85" t="e">
        <f>P160+P244+P234+P233+P275+P282</f>
        <v>#REF!</v>
      </c>
      <c r="Q288" s="85">
        <f t="shared" si="83"/>
        <v>15.712078067056803</v>
      </c>
      <c r="R288" s="85">
        <f>R160+R244+R234+R233+R275+R282</f>
        <v>2801791.4999999995</v>
      </c>
      <c r="S288" s="85">
        <f>S160+S244+S234+S233+S275+S282</f>
        <v>570339.7999999998</v>
      </c>
      <c r="T288" s="85">
        <f t="shared" si="87"/>
        <v>20.356254203783543</v>
      </c>
    </row>
    <row r="289" spans="1:20" s="14" customFormat="1" ht="45" customHeight="1">
      <c r="A289" s="164" t="s">
        <v>249</v>
      </c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6"/>
    </row>
    <row r="290" spans="1:20" s="14" customFormat="1" ht="69.75" customHeight="1">
      <c r="A290" s="51" t="s">
        <v>313</v>
      </c>
      <c r="B290" s="123">
        <v>402102</v>
      </c>
      <c r="C290" s="76">
        <v>0</v>
      </c>
      <c r="D290" s="76"/>
      <c r="E290" s="76"/>
      <c r="F290" s="76"/>
      <c r="G290" s="76">
        <v>0</v>
      </c>
      <c r="H290" s="76">
        <v>0</v>
      </c>
      <c r="I290" s="76"/>
      <c r="J290" s="76">
        <v>0</v>
      </c>
      <c r="K290" s="76">
        <v>0</v>
      </c>
      <c r="L290" s="76"/>
      <c r="M290" s="76">
        <v>118090.9</v>
      </c>
      <c r="N290" s="76">
        <v>19003.7</v>
      </c>
      <c r="O290" s="76"/>
      <c r="P290" s="76"/>
      <c r="Q290" s="76">
        <f>N290/M290*100</f>
        <v>16.092433879325167</v>
      </c>
      <c r="R290" s="76">
        <f>C290+M290</f>
        <v>118090.9</v>
      </c>
      <c r="S290" s="76">
        <f>H290+N290</f>
        <v>19003.7</v>
      </c>
      <c r="T290" s="76">
        <f>S290/R290*100</f>
        <v>16.092433879325167</v>
      </c>
    </row>
    <row r="291" spans="1:20" s="14" customFormat="1" ht="71.25" customHeight="1">
      <c r="A291" s="51" t="s">
        <v>289</v>
      </c>
      <c r="B291" s="123">
        <v>402202</v>
      </c>
      <c r="C291" s="76">
        <v>0</v>
      </c>
      <c r="D291" s="76"/>
      <c r="E291" s="76"/>
      <c r="F291" s="76"/>
      <c r="G291" s="76">
        <v>0</v>
      </c>
      <c r="H291" s="76">
        <v>0</v>
      </c>
      <c r="I291" s="76"/>
      <c r="J291" s="76">
        <v>0</v>
      </c>
      <c r="K291" s="76">
        <v>0</v>
      </c>
      <c r="L291" s="76"/>
      <c r="M291" s="76">
        <v>4425</v>
      </c>
      <c r="N291" s="76">
        <v>0</v>
      </c>
      <c r="O291" s="76"/>
      <c r="P291" s="76"/>
      <c r="Q291" s="76">
        <f>N291/M291*100</f>
        <v>0</v>
      </c>
      <c r="R291" s="76">
        <f>C291+M291</f>
        <v>4425</v>
      </c>
      <c r="S291" s="76">
        <f>H291+N291</f>
        <v>0</v>
      </c>
      <c r="T291" s="76">
        <f>S291/R291*100</f>
        <v>0</v>
      </c>
    </row>
    <row r="292" spans="1:20" s="14" customFormat="1" ht="54" customHeight="1">
      <c r="A292" s="145" t="s">
        <v>329</v>
      </c>
      <c r="B292" s="116"/>
      <c r="C292" s="85">
        <f aca="true" t="shared" si="96" ref="C292:J292">C288+C291+C290</f>
        <v>2516525.4</v>
      </c>
      <c r="D292" s="85">
        <f t="shared" si="96"/>
        <v>0</v>
      </c>
      <c r="E292" s="85">
        <f t="shared" si="96"/>
        <v>0</v>
      </c>
      <c r="F292" s="85">
        <f t="shared" si="96"/>
        <v>0</v>
      </c>
      <c r="G292" s="85">
        <f t="shared" si="96"/>
        <v>614286.7000000001</v>
      </c>
      <c r="H292" s="85">
        <f t="shared" si="96"/>
        <v>524780.0999999999</v>
      </c>
      <c r="I292" s="85" t="e">
        <f t="shared" si="96"/>
        <v>#REF!</v>
      </c>
      <c r="J292" s="85">
        <f t="shared" si="96"/>
        <v>85.42918152061567</v>
      </c>
      <c r="K292" s="85">
        <f aca="true" t="shared" si="97" ref="K292:P292">K288+K291</f>
        <v>20.85335995416537</v>
      </c>
      <c r="L292" s="113" t="e">
        <f t="shared" si="97"/>
        <v>#REF!</v>
      </c>
      <c r="M292" s="85">
        <f>M288+M290+M291</f>
        <v>412482</v>
      </c>
      <c r="N292" s="85">
        <f>N288+N290+N291</f>
        <v>64563.40000000001</v>
      </c>
      <c r="O292" s="85" t="e">
        <f t="shared" si="97"/>
        <v>#REF!</v>
      </c>
      <c r="P292" s="85" t="e">
        <f t="shared" si="97"/>
        <v>#REF!</v>
      </c>
      <c r="Q292" s="85">
        <f>N292/M292*100</f>
        <v>15.652416347864879</v>
      </c>
      <c r="R292" s="85">
        <f>R288+R290+R291</f>
        <v>2924307.3999999994</v>
      </c>
      <c r="S292" s="85">
        <f>S288+S290+S291</f>
        <v>589343.4999999998</v>
      </c>
      <c r="T292" s="85">
        <f>S292/R292*100</f>
        <v>20.153267744697423</v>
      </c>
    </row>
    <row r="293" spans="1:20" ht="69.75" customHeight="1">
      <c r="A293" s="42"/>
      <c r="B293" s="43"/>
      <c r="C293" s="43"/>
      <c r="D293" s="45"/>
      <c r="E293" s="45"/>
      <c r="F293" s="45"/>
      <c r="G293" s="45"/>
      <c r="H293" s="44"/>
      <c r="I293" s="45"/>
      <c r="J293" s="45"/>
      <c r="K293" s="45"/>
      <c r="L293" s="45"/>
      <c r="M293" s="46"/>
      <c r="N293" s="44"/>
      <c r="O293" s="46" t="e">
        <f>O160+O233+O234+O244+O275+O282</f>
        <v>#REF!</v>
      </c>
      <c r="P293" s="46" t="e">
        <f>P160+P233+P234+P244+P275+P282</f>
        <v>#REF!</v>
      </c>
      <c r="Q293" s="45"/>
      <c r="R293" s="45"/>
      <c r="S293" s="44"/>
      <c r="T293" s="45"/>
    </row>
    <row r="294" spans="1:20" ht="129" customHeight="1">
      <c r="A294" s="176" t="s">
        <v>334</v>
      </c>
      <c r="B294" s="176"/>
      <c r="C294" s="176"/>
      <c r="D294" s="176"/>
      <c r="E294" s="176"/>
      <c r="F294" s="176"/>
      <c r="G294" s="103"/>
      <c r="H294" s="99"/>
      <c r="I294" s="47"/>
      <c r="J294" s="47"/>
      <c r="K294" s="47"/>
      <c r="L294" s="47"/>
      <c r="M294" s="48"/>
      <c r="N294" s="100"/>
      <c r="O294" s="48"/>
      <c r="P294" s="48"/>
      <c r="Q294" s="48"/>
      <c r="R294" s="49" t="s">
        <v>333</v>
      </c>
      <c r="S294" s="102"/>
      <c r="T294" s="50"/>
    </row>
    <row r="295" ht="58.5">
      <c r="H295" s="41"/>
    </row>
    <row r="296" ht="58.5">
      <c r="H296" s="41"/>
    </row>
    <row r="297" ht="58.5">
      <c r="H297" s="41"/>
    </row>
    <row r="298" ht="58.5">
      <c r="H298" s="41"/>
    </row>
    <row r="299" ht="58.5">
      <c r="H299" s="41"/>
    </row>
  </sheetData>
  <sheetProtection/>
  <mergeCells count="65">
    <mergeCell ref="A130:A140"/>
    <mergeCell ref="R105:R106"/>
    <mergeCell ref="Q105:Q106"/>
    <mergeCell ref="H130:H140"/>
    <mergeCell ref="S130:S140"/>
    <mergeCell ref="S105:S106"/>
    <mergeCell ref="N105:N106"/>
    <mergeCell ref="H105:H106"/>
    <mergeCell ref="N10:N14"/>
    <mergeCell ref="I10:I14"/>
    <mergeCell ref="F10:F14"/>
    <mergeCell ref="L10:L14"/>
    <mergeCell ref="S10:S14"/>
    <mergeCell ref="G10:G14"/>
    <mergeCell ref="J10:J14"/>
    <mergeCell ref="A9:A14"/>
    <mergeCell ref="T10:T14"/>
    <mergeCell ref="R10:R14"/>
    <mergeCell ref="H144:H145"/>
    <mergeCell ref="R142:R143"/>
    <mergeCell ref="R130:R140"/>
    <mergeCell ref="S144:S145"/>
    <mergeCell ref="K144:K145"/>
    <mergeCell ref="K130:K140"/>
    <mergeCell ref="H10:H14"/>
    <mergeCell ref="B142:B143"/>
    <mergeCell ref="M5:S5"/>
    <mergeCell ref="N1:T1"/>
    <mergeCell ref="N2:T2"/>
    <mergeCell ref="N3:T3"/>
    <mergeCell ref="N4:T4"/>
    <mergeCell ref="M9:Q9"/>
    <mergeCell ref="R9:T9"/>
    <mergeCell ref="A6:T6"/>
    <mergeCell ref="A7:T7"/>
    <mergeCell ref="K105:K106"/>
    <mergeCell ref="C9:L9"/>
    <mergeCell ref="Q10:Q14"/>
    <mergeCell ref="C10:C14"/>
    <mergeCell ref="A294:F294"/>
    <mergeCell ref="B130:B140"/>
    <mergeCell ref="A142:A143"/>
    <mergeCell ref="A159:T159"/>
    <mergeCell ref="H142:H143"/>
    <mergeCell ref="K142:K143"/>
    <mergeCell ref="B105:B106"/>
    <mergeCell ref="A144:A145"/>
    <mergeCell ref="B144:B145"/>
    <mergeCell ref="T130:T140"/>
    <mergeCell ref="A289:T289"/>
    <mergeCell ref="B9:B14"/>
    <mergeCell ref="E10:E14"/>
    <mergeCell ref="K10:K14"/>
    <mergeCell ref="H127:H128"/>
    <mergeCell ref="B127:B128"/>
    <mergeCell ref="T105:T106"/>
    <mergeCell ref="D10:D14"/>
    <mergeCell ref="T142:T143"/>
    <mergeCell ref="R144:R145"/>
    <mergeCell ref="M105:M106"/>
    <mergeCell ref="M10:M14"/>
    <mergeCell ref="S142:S143"/>
    <mergeCell ref="T144:T145"/>
    <mergeCell ref="A15:T15"/>
    <mergeCell ref="A105:A106"/>
  </mergeCells>
  <printOptions/>
  <pageMargins left="0.3937007874015748" right="0.3937007874015748" top="1.1811023622047245" bottom="0.7874015748031497" header="0.8267716535433072" footer="0.1968503937007874"/>
  <pageSetup fitToHeight="13" horizontalDpi="600" verticalDpi="600" orientation="landscape" paperSize="9" scale="35" r:id="rId2"/>
  <headerFooter differentFirst="1" alignWithMargins="0">
    <oddHeader xml:space="preserve">&amp;C&amp;"Times New Roman,обычный"&amp;26&amp;P&amp;R&amp;"Times New Roman,обычный"&amp;26Продовження додатка 
 </oddHeader>
  </headerFooter>
  <rowBreaks count="2" manualBreakCount="2">
    <brk id="128" max="19" man="1"/>
    <brk id="17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Пользователь Windows</cp:lastModifiedBy>
  <cp:lastPrinted>2022-05-23T07:51:26Z</cp:lastPrinted>
  <dcterms:created xsi:type="dcterms:W3CDTF">2001-12-13T09:49:55Z</dcterms:created>
  <dcterms:modified xsi:type="dcterms:W3CDTF">2022-05-23T07:51:55Z</dcterms:modified>
  <cp:category/>
  <cp:version/>
  <cp:contentType/>
  <cp:contentStatus/>
</cp:coreProperties>
</file>