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95" yWindow="210" windowWidth="12825" windowHeight="10275" activeTab="0"/>
  </bookViews>
  <sheets>
    <sheet name="Лист1" sheetId="1" r:id="rId1"/>
  </sheets>
  <definedNames>
    <definedName name="_xlnm.Print_Area" localSheetId="0">'Лист1'!$A$1:$H$226</definedName>
  </definedNames>
  <calcPr fullCalcOnLoad="1"/>
</workbook>
</file>

<file path=xl/sharedStrings.xml><?xml version="1.0" encoding="utf-8"?>
<sst xmlns="http://schemas.openxmlformats.org/spreadsheetml/2006/main" count="647" uniqueCount="391">
  <si>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</si>
  <si>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</si>
  <si>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</si>
  <si>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</si>
  <si>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</si>
  <si>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</si>
  <si>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</si>
  <si>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</si>
  <si>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</si>
  <si>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</si>
  <si>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</si>
  <si>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</si>
  <si>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</si>
  <si>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</si>
  <si>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</si>
  <si>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</si>
  <si>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</si>
  <si>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</si>
  <si>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</si>
  <si>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</si>
  <si>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</si>
  <si>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</si>
  <si>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</si>
  <si>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</si>
  <si>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</si>
  <si>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</si>
  <si>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</si>
  <si>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</si>
  <si>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</si>
  <si>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</si>
  <si>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</si>
  <si>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</si>
  <si>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</si>
  <si>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</si>
  <si>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</si>
  <si>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</si>
  <si>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</si>
  <si>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</si>
  <si>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</si>
  <si>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</si>
  <si>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</si>
  <si>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</si>
  <si>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</si>
  <si>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</si>
  <si>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</si>
  <si>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</si>
  <si>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</si>
  <si>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</si>
  <si>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</si>
  <si>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</si>
  <si>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</si>
  <si>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</si>
  <si>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</si>
  <si>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</si>
  <si>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</si>
  <si>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</si>
  <si>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</si>
  <si>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</si>
  <si>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</si>
  <si>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</si>
  <si>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</si>
  <si>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</si>
  <si>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</si>
  <si>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</si>
  <si>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</si>
  <si>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</si>
  <si>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</si>
  <si>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</si>
  <si>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</si>
  <si>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</si>
  <si>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</si>
  <si>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</si>
  <si>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</si>
  <si>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</si>
  <si>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</si>
  <si>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</si>
  <si>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</si>
  <si>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</si>
  <si>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</si>
  <si>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</si>
  <si>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</si>
  <si>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</si>
  <si>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</si>
  <si>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</si>
  <si>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</si>
  <si>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</si>
  <si>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</si>
  <si>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</si>
  <si>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</si>
  <si>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</si>
  <si>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</si>
  <si>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</si>
  <si>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</si>
  <si>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</si>
  <si>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</si>
  <si>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</si>
  <si>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</si>
  <si>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</si>
  <si>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</si>
  <si>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</si>
  <si>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</si>
  <si>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</si>
  <si>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</si>
  <si>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</si>
  <si>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</si>
  <si>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</si>
  <si>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</si>
  <si>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</si>
  <si>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</si>
  <si>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</si>
  <si>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</si>
  <si>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</si>
  <si>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</si>
  <si>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</si>
  <si>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</si>
  <si>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</si>
  <si>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</si>
  <si>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</si>
  <si>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</si>
  <si>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</si>
  <si>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</si>
  <si>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</si>
  <si>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</si>
  <si>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</si>
  <si>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</si>
  <si>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</si>
  <si>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</si>
  <si>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</si>
  <si>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</si>
  <si>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</si>
  <si>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</si>
  <si>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</si>
  <si>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</si>
  <si>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</si>
  <si>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</si>
  <si>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</si>
  <si>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</si>
  <si>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</si>
  <si>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</si>
  <si>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</si>
  <si>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</si>
  <si>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</si>
  <si>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</si>
  <si>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</si>
  <si>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</si>
  <si>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</si>
  <si>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</si>
  <si>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</si>
  <si>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</si>
  <si>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</si>
  <si>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</si>
  <si>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</si>
  <si>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</si>
  <si>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</si>
  <si>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</si>
  <si>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</si>
  <si>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</si>
  <si>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</si>
  <si>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</si>
  <si>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</si>
  <si>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</si>
  <si>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</si>
  <si>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</si>
  <si>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</si>
  <si>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</si>
  <si>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</si>
  <si>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</si>
  <si>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</si>
  <si>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</si>
  <si>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</si>
  <si>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</si>
  <si>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</si>
  <si>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</si>
  <si>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</si>
  <si>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</si>
  <si>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</si>
  <si>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</si>
  <si>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</si>
  <si>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</si>
  <si>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</si>
  <si>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</si>
  <si>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</si>
  <si>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</si>
  <si>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</si>
  <si>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</si>
  <si>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</si>
  <si>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</si>
  <si>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</si>
  <si>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</si>
  <si>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</si>
  <si>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</si>
  <si>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</si>
  <si>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</si>
  <si>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</si>
  <si>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</si>
  <si>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</si>
  <si>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</si>
  <si>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</si>
  <si>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</si>
  <si>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</si>
  <si>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</si>
  <si>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</si>
  <si>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</si>
  <si>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</si>
  <si>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</si>
  <si>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</si>
  <si>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</si>
  <si>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</si>
  <si>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</si>
  <si>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</si>
  <si>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</si>
  <si>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</si>
  <si>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</si>
  <si>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</si>
  <si>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</si>
  <si>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</si>
  <si>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</si>
  <si>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</si>
  <si>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</si>
  <si>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</si>
  <si>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</si>
  <si>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</si>
  <si>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</si>
  <si>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</si>
  <si>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</si>
  <si>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</si>
  <si>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</si>
  <si>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</si>
  <si>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</si>
  <si>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</si>
  <si>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</si>
  <si>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</si>
  <si>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</si>
  <si>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</si>
  <si>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</si>
  <si>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</si>
  <si>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</si>
  <si>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</si>
  <si>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</si>
  <si>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</si>
  <si>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</si>
  <si>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</si>
  <si>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</si>
  <si>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</si>
  <si>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Про затвердження Екологічної програми міста Дніпродзержинськ на 2016–2020 роки, рішення міської ради від  25.12.2015 №25-03/VІІ (зі змінами)</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</si>
  <si>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</si>
  <si>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</si>
  <si>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</si>
  <si>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</si>
  <si>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</si>
  <si>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t>
  </si>
  <si>
    <t>Про затвердження Програми розвитку комунального підприємства Кам"янської міської ради "Екосервіс" на 2016-2017 рік", рішення міської ради від 30.09.2016 №364-10/VII</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</si>
  <si>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</si>
  <si>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</si>
  <si>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</si>
  <si>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</si>
  <si>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</si>
  <si>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</si>
  <si>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</si>
  <si>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</si>
  <si>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</si>
  <si>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</si>
  <si>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</si>
  <si>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</si>
  <si>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</si>
  <si>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</si>
  <si>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</si>
  <si>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</si>
  <si>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</si>
  <si>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</si>
  <si>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</si>
  <si>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</si>
  <si>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</si>
  <si>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</si>
  <si>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</si>
  <si>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</si>
  <si>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</si>
  <si>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</si>
  <si>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</si>
  <si>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</si>
  <si>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</si>
  <si>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</si>
  <si>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</si>
  <si>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</si>
  <si>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</si>
  <si>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</si>
  <si>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</si>
  <si>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</si>
  <si>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</si>
  <si>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</si>
  <si>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</si>
  <si>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</si>
  <si>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</si>
  <si>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</si>
  <si>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</si>
  <si>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</si>
  <si>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</si>
  <si>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</si>
  <si>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</si>
  <si>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</si>
  <si>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</si>
  <si>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</si>
  <si>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</si>
  <si>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</si>
  <si>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</si>
  <si>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</si>
  <si>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</si>
  <si>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</si>
  <si>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</si>
  <si>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</si>
  <si>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</si>
  <si>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</si>
  <si>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</si>
  <si>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</si>
  <si>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</si>
  <si>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</si>
  <si>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</si>
  <si>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</si>
  <si>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</si>
  <si>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</si>
  <si>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</si>
  <si>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</si>
  <si>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</si>
  <si>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</si>
  <si>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</si>
  <si>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</si>
  <si>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</si>
  <si>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</si>
  <si>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4518603</t>
  </si>
  <si>
    <t>4718605</t>
  </si>
  <si>
    <t>4718606</t>
  </si>
  <si>
    <t>4718801</t>
  </si>
  <si>
    <t>4818802</t>
  </si>
  <si>
    <t>Програма соціально-економічного та культурного розвитку міста на 2017 рік, рішення міської ради від 16.12.2016 №562-12/VII</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</si>
  <si>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t>
  </si>
  <si>
    <t>0118601</t>
  </si>
  <si>
    <t>0318602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</si>
  <si>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</si>
  <si>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</si>
  <si>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</si>
  <si>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</si>
  <si>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</si>
  <si>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</si>
  <si>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</si>
  <si>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</si>
  <si>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</si>
  <si>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</si>
  <si>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</si>
  <si>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</si>
  <si>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</si>
  <si>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</si>
  <si>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</si>
  <si>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</si>
  <si>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</si>
  <si>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</si>
  <si>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 xml:space="preserve"> від 16.12.2016   № 560-12/VII</t>
  </si>
  <si>
    <t>(у редакції рішення міської ради</t>
  </si>
  <si>
    <t>Секретар міської ради</t>
  </si>
  <si>
    <t xml:space="preserve">О.Ю.Залевський </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</si>
  <si>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</si>
  <si>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</si>
  <si>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</si>
  <si>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</si>
  <si>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</si>
  <si>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4518607</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</si>
  <si>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</si>
  <si>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</si>
  <si>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</si>
  <si>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</si>
  <si>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</si>
  <si>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</si>
  <si>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</si>
  <si>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</si>
  <si>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</si>
  <si>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</si>
  <si>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</si>
  <si>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0118608</t>
  </si>
  <si>
    <t>8608</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</si>
  <si>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</si>
  <si>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</si>
  <si>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з.ф</t>
  </si>
  <si>
    <t>с.ф.</t>
  </si>
  <si>
    <t>разом</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</si>
  <si>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</si>
  <si>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розвитку  комунального підприємства КМР «Кіноконцертний зал «МИР» на 2017рік, рішення міської ради від 24.02.2017 №651-14/VII</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</si>
  <si>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</si>
  <si>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</si>
  <si>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</si>
  <si>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</si>
  <si>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</si>
  <si>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від 21.04.201  № 710-16/VII  )</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</si>
</sst>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31">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 fillId="0" borderId="0">
      <alignment vertical="top"/>
      <protection/>
    </xf>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78">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8"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left" vertical="center"/>
    </xf>
    <xf numFmtId="3" fontId="4" fillId="0" borderId="10" xfId="0" applyNumberFormat="1"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93" fontId="4" fillId="0" borderId="10" xfId="48" applyNumberFormat="1" applyFont="1" applyFill="1" applyBorder="1" applyAlignment="1">
      <alignment horizontal="center" vertical="top" wrapText="1"/>
      <protection/>
    </xf>
    <xf numFmtId="4"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4" fontId="4" fillId="0" borderId="11" xfId="48" applyNumberFormat="1" applyFont="1" applyFill="1" applyBorder="1" applyAlignment="1">
      <alignment horizontal="center" vertical="center" wrapText="1"/>
      <protection/>
    </xf>
    <xf numFmtId="4" fontId="4" fillId="0" borderId="11" xfId="48" applyNumberFormat="1" applyFont="1" applyFill="1" applyBorder="1" applyAlignment="1">
      <alignment horizontal="right" vertical="center" wrapText="1"/>
      <protection/>
    </xf>
    <xf numFmtId="3" fontId="4" fillId="0" borderId="11"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wrapText="1"/>
    </xf>
    <xf numFmtId="4" fontId="2" fillId="0" borderId="12" xfId="0" applyNumberFormat="1" applyFont="1" applyBorder="1" applyAlignment="1">
      <alignment/>
    </xf>
    <xf numFmtId="0" fontId="2" fillId="0" borderId="0" xfId="0" applyFont="1" applyBorder="1" applyAlignment="1">
      <alignment vertical="center"/>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3"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0" xfId="0" applyNumberFormat="1" applyFont="1" applyFill="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3" fontId="4" fillId="22" borderId="10" xfId="0" applyNumberFormat="1" applyFont="1" applyFill="1" applyBorder="1" applyAlignment="1">
      <alignmen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3"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vertical="center" wrapText="1"/>
    </xf>
    <xf numFmtId="3" fontId="4" fillId="4" borderId="10" xfId="0" applyNumberFormat="1" applyFont="1" applyFill="1" applyBorder="1" applyAlignment="1">
      <alignment horizontal="center" vertical="center" wrapText="1"/>
    </xf>
    <xf numFmtId="0" fontId="4" fillId="25" borderId="10" xfId="0" applyFont="1" applyFill="1" applyBorder="1" applyAlignment="1" quotePrefix="1">
      <alignment horizontal="center" vertical="center" wrapText="1"/>
    </xf>
    <xf numFmtId="0" fontId="4" fillId="25" borderId="10" xfId="0" applyFont="1" applyFill="1" applyBorder="1" applyAlignment="1">
      <alignment horizontal="center" vertical="center" wrapText="1"/>
    </xf>
    <xf numFmtId="2" fontId="4" fillId="25" borderId="10" xfId="0" applyNumberFormat="1" applyFont="1" applyFill="1" applyBorder="1" applyAlignment="1">
      <alignment horizontal="center" vertical="center" wrapText="1"/>
    </xf>
    <xf numFmtId="2" fontId="4" fillId="25" borderId="10" xfId="0" applyNumberFormat="1" applyFont="1" applyFill="1" applyBorder="1" applyAlignment="1" quotePrefix="1">
      <alignment vertical="center" wrapText="1"/>
    </xf>
    <xf numFmtId="3" fontId="4" fillId="25" borderId="10" xfId="0" applyNumberFormat="1" applyFont="1" applyFill="1" applyBorder="1" applyAlignment="1">
      <alignment horizontal="center"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1" fontId="4" fillId="0" borderId="11" xfId="0" applyNumberFormat="1" applyFont="1" applyBorder="1" applyAlignment="1" quotePrefix="1">
      <alignment horizontal="center" vertical="center" wrapText="1"/>
    </xf>
    <xf numFmtId="2" fontId="4" fillId="25" borderId="10" xfId="0" applyNumberFormat="1" applyFont="1" applyFill="1" applyBorder="1" applyAlignment="1" quotePrefix="1">
      <alignment horizontal="left" vertical="center" wrapText="1"/>
    </xf>
    <xf numFmtId="2" fontId="4" fillId="25"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2" fontId="4" fillId="0" borderId="10" xfId="0" applyNumberFormat="1" applyFont="1" applyBorder="1" applyAlignment="1" quotePrefix="1">
      <alignment horizontal="left" vertical="center" wrapText="1"/>
    </xf>
    <xf numFmtId="0" fontId="4" fillId="0" borderId="0" xfId="0" applyFont="1" applyAlignment="1">
      <alignment wrapText="1"/>
    </xf>
    <xf numFmtId="0" fontId="4" fillId="22"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2" fillId="0" borderId="0" xfId="0" applyNumberFormat="1" applyFont="1" applyBorder="1" applyAlignment="1">
      <alignment vertical="center"/>
    </xf>
    <xf numFmtId="0" fontId="8" fillId="0" borderId="0" xfId="0" applyFont="1" applyFill="1" applyAlignment="1">
      <alignment horizontal="right"/>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3" fontId="9" fillId="0" borderId="10" xfId="0" applyNumberFormat="1" applyFont="1" applyBorder="1" applyAlignment="1">
      <alignment vertical="center" wrapText="1"/>
    </xf>
    <xf numFmtId="3" fontId="9" fillId="0" borderId="10" xfId="0" applyNumberFormat="1" applyFont="1" applyFill="1" applyBorder="1" applyAlignment="1">
      <alignment vertical="center" wrapText="1"/>
    </xf>
    <xf numFmtId="2" fontId="9" fillId="0" borderId="10" xfId="0" applyNumberFormat="1" applyFont="1" applyBorder="1" applyAlignment="1">
      <alignment horizontal="right" vertical="center" wrapText="1"/>
    </xf>
    <xf numFmtId="0" fontId="4" fillId="0" borderId="10" xfId="0" applyFont="1" applyBorder="1" applyAlignment="1">
      <alignment wrapText="1"/>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3" fontId="4" fillId="4" borderId="0" xfId="0" applyNumberFormat="1" applyFont="1" applyFill="1" applyBorder="1" applyAlignment="1">
      <alignment vertical="center" wrapText="1"/>
    </xf>
    <xf numFmtId="3" fontId="4" fillId="0" borderId="0" xfId="0" applyNumberFormat="1" applyFont="1" applyAlignment="1">
      <alignment vertical="center"/>
    </xf>
    <xf numFmtId="3" fontId="4" fillId="25" borderId="0" xfId="0" applyNumberFormat="1" applyFont="1" applyFill="1" applyBorder="1" applyAlignment="1">
      <alignment vertical="center" wrapText="1"/>
    </xf>
    <xf numFmtId="3" fontId="4" fillId="22"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4" fillId="22" borderId="10" xfId="0" applyFont="1" applyFill="1" applyBorder="1" applyAlignment="1">
      <alignment vertical="center"/>
    </xf>
    <xf numFmtId="0" fontId="4" fillId="22"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22" borderId="0" xfId="0" applyNumberFormat="1" applyFont="1" applyFill="1" applyAlignment="1">
      <alignment vertical="center"/>
    </xf>
    <xf numFmtId="3" fontId="9" fillId="0" borderId="0" xfId="0" applyNumberFormat="1" applyFont="1" applyFill="1" applyBorder="1" applyAlignment="1">
      <alignment vertical="center" wrapText="1"/>
    </xf>
    <xf numFmtId="3" fontId="9" fillId="0" borderId="0" xfId="0" applyNumberFormat="1" applyFont="1" applyAlignment="1">
      <alignment vertical="center"/>
    </xf>
    <xf numFmtId="0" fontId="9" fillId="0" borderId="0" xfId="0" applyFont="1" applyAlignment="1">
      <alignment vertical="center"/>
    </xf>
    <xf numFmtId="1"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0" xfId="0" applyNumberFormat="1" applyFont="1" applyBorder="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0" borderId="0" xfId="0" applyFont="1" applyAlignment="1">
      <alignment horizontal="center" vertical="center"/>
    </xf>
    <xf numFmtId="3" fontId="4" fillId="0" borderId="10" xfId="0" applyNumberFormat="1" applyFont="1" applyFill="1" applyBorder="1" applyAlignment="1" applyProtection="1">
      <alignment horizontal="right" vertical="center" wrapText="1"/>
      <protection/>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2" fillId="25" borderId="10" xfId="0" applyFont="1" applyFill="1" applyBorder="1" applyAlignment="1">
      <alignment horizontal="center" vertical="center" wrapText="1"/>
    </xf>
    <xf numFmtId="0" fontId="12" fillId="25" borderId="10" xfId="0" applyFont="1" applyFill="1" applyBorder="1" applyAlignment="1" quotePrefix="1">
      <alignment horizontal="center" vertical="center" wrapText="1"/>
    </xf>
    <xf numFmtId="2" fontId="12" fillId="25" borderId="10" xfId="0" applyNumberFormat="1" applyFont="1" applyFill="1" applyBorder="1" applyAlignment="1">
      <alignment horizontal="center" vertical="center" wrapText="1"/>
    </xf>
    <xf numFmtId="2" fontId="12" fillId="25" borderId="10" xfId="0" applyNumberFormat="1" applyFont="1" applyFill="1" applyBorder="1" applyAlignment="1">
      <alignment horizontal="left" vertical="center" wrapText="1"/>
    </xf>
    <xf numFmtId="2" fontId="12" fillId="25" borderId="10" xfId="0" applyNumberFormat="1" applyFont="1" applyFill="1" applyBorder="1" applyAlignment="1">
      <alignment vertical="center" wrapText="1"/>
    </xf>
    <xf numFmtId="3" fontId="12" fillId="25" borderId="10" xfId="0" applyNumberFormat="1" applyFont="1" applyFill="1" applyBorder="1" applyAlignment="1">
      <alignment vertical="center" wrapText="1"/>
    </xf>
    <xf numFmtId="3" fontId="12" fillId="4" borderId="0" xfId="0" applyNumberFormat="1" applyFont="1" applyFill="1" applyBorder="1" applyAlignment="1">
      <alignment vertical="center" wrapText="1"/>
    </xf>
    <xf numFmtId="3" fontId="12" fillId="0" borderId="0" xfId="0" applyNumberFormat="1" applyFont="1" applyAlignment="1">
      <alignment vertical="center"/>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4" fillId="0" borderId="0" xfId="0" applyFont="1" applyAlignment="1">
      <alignment horizontal="center" vertical="center"/>
    </xf>
    <xf numFmtId="3" fontId="13" fillId="26" borderId="0" xfId="0" applyNumberFormat="1" applyFont="1" applyFill="1" applyBorder="1" applyAlignment="1">
      <alignment vertical="center" wrapText="1"/>
    </xf>
    <xf numFmtId="3" fontId="13" fillId="26" borderId="0" xfId="0" applyNumberFormat="1" applyFont="1" applyFill="1" applyAlignment="1">
      <alignment vertical="center"/>
    </xf>
    <xf numFmtId="0" fontId="13" fillId="26" borderId="0" xfId="0" applyFont="1" applyFill="1" applyAlignment="1">
      <alignment vertical="center"/>
    </xf>
    <xf numFmtId="1" fontId="4" fillId="0" borderId="0" xfId="0" applyNumberFormat="1" applyFont="1" applyAlignment="1">
      <alignment vertical="center"/>
    </xf>
    <xf numFmtId="3" fontId="4" fillId="0" borderId="0" xfId="0" applyNumberFormat="1" applyFont="1" applyAlignment="1">
      <alignment horizontal="center" vertical="center"/>
    </xf>
    <xf numFmtId="3" fontId="4" fillId="0" borderId="10" xfId="0" applyNumberFormat="1" applyFont="1" applyBorder="1" applyAlignment="1">
      <alignment vertical="center"/>
    </xf>
    <xf numFmtId="3" fontId="4"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quotePrefix="1">
      <alignment horizontal="center" vertical="center" wrapText="1"/>
    </xf>
    <xf numFmtId="2" fontId="4" fillId="0" borderId="11"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2" fontId="4" fillId="0" borderId="11" xfId="0" applyNumberFormat="1" applyFont="1" applyBorder="1" applyAlignment="1" quotePrefix="1">
      <alignment horizontal="center" vertical="center" wrapText="1"/>
    </xf>
    <xf numFmtId="2" fontId="4" fillId="0" borderId="13" xfId="0" applyNumberFormat="1" applyFont="1" applyBorder="1" applyAlignment="1" quotePrefix="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1" xfId="48" applyNumberFormat="1" applyFont="1" applyFill="1" applyBorder="1" applyAlignment="1">
      <alignment horizontal="center" vertical="center" wrapText="1"/>
      <protection/>
    </xf>
    <xf numFmtId="3" fontId="4" fillId="0" borderId="13" xfId="48" applyNumberFormat="1" applyFont="1" applyFill="1" applyBorder="1" applyAlignment="1">
      <alignment horizontal="center" vertical="center" wrapText="1"/>
      <protection/>
    </xf>
    <xf numFmtId="0" fontId="4" fillId="0" borderId="11"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7" fillId="0" borderId="13" xfId="0" applyFont="1" applyBorder="1" applyAlignment="1">
      <alignment horizontal="center" vertical="center" wrapText="1"/>
    </xf>
    <xf numFmtId="3" fontId="4" fillId="0" borderId="14"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3" fontId="4" fillId="0" borderId="15" xfId="0" applyNumberFormat="1" applyFont="1" applyFill="1" applyBorder="1" applyAlignment="1" applyProtection="1">
      <alignment horizontal="center" vertical="center" wrapText="1"/>
      <protection/>
    </xf>
    <xf numFmtId="3" fontId="4" fillId="24" borderId="11" xfId="0" applyNumberFormat="1" applyFont="1" applyFill="1" applyBorder="1" applyAlignment="1">
      <alignment horizontal="center" vertical="center" wrapText="1"/>
    </xf>
    <xf numFmtId="3" fontId="4" fillId="24" borderId="13" xfId="0" applyNumberFormat="1" applyFont="1" applyFill="1" applyBorder="1" applyAlignment="1">
      <alignment horizontal="center" vertical="center" wrapText="1"/>
    </xf>
    <xf numFmtId="2" fontId="4" fillId="0" borderId="14" xfId="0" applyNumberFormat="1"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6"/>
  <sheetViews>
    <sheetView tabSelected="1" view="pageBreakPreview" zoomScale="75" zoomScaleSheetLayoutView="75" zoomScalePageLayoutView="0" workbookViewId="0" topLeftCell="A1">
      <pane xSplit="4" ySplit="14" topLeftCell="E50" activePane="bottomRight" state="frozen"/>
      <selection pane="topLeft" activeCell="A1" sqref="A1"/>
      <selection pane="topRight" activeCell="E1" sqref="E1"/>
      <selection pane="bottomLeft" activeCell="A13" sqref="A13"/>
      <selection pane="bottomRight" activeCell="F51" sqref="F51"/>
    </sheetView>
  </sheetViews>
  <sheetFormatPr defaultColWidth="9.00390625" defaultRowHeight="12.75"/>
  <cols>
    <col min="1" max="1" width="14.375" style="8" customWidth="1"/>
    <col min="2" max="2" width="11.75390625" style="8" customWidth="1"/>
    <col min="3" max="3" width="12.00390625" style="8" customWidth="1"/>
    <col min="4" max="4" width="44.25390625" style="20" customWidth="1"/>
    <col min="5" max="5" width="63.00390625" style="8" customWidth="1"/>
    <col min="6" max="6" width="14.625" style="8" customWidth="1"/>
    <col min="7" max="7" width="14.25390625" style="8" customWidth="1"/>
    <col min="8" max="8" width="14.875" style="8" customWidth="1"/>
    <col min="9" max="9" width="17.75390625" style="33" customWidth="1"/>
    <col min="10" max="10" width="11.00390625" style="8" customWidth="1"/>
    <col min="11" max="13" width="11.625" style="8" bestFit="1" customWidth="1"/>
    <col min="14" max="16384" width="9.125" style="8" customWidth="1"/>
  </cols>
  <sheetData>
    <row r="1" spans="1:9" s="90" customFormat="1" ht="18.75">
      <c r="A1" s="121"/>
      <c r="B1" s="121"/>
      <c r="C1" s="121"/>
      <c r="D1" s="122"/>
      <c r="E1" s="121"/>
      <c r="F1" s="121" t="s">
        <v>350</v>
      </c>
      <c r="G1" s="121"/>
      <c r="H1" s="121"/>
      <c r="I1" s="92"/>
    </row>
    <row r="2" spans="1:9" s="90" customFormat="1" ht="18.75">
      <c r="A2" s="121"/>
      <c r="B2" s="121"/>
      <c r="C2" s="121"/>
      <c r="D2" s="122"/>
      <c r="E2" s="121"/>
      <c r="F2" s="121" t="s">
        <v>351</v>
      </c>
      <c r="G2" s="121"/>
      <c r="H2" s="121"/>
      <c r="I2" s="92"/>
    </row>
    <row r="3" spans="1:9" s="90" customFormat="1" ht="24" customHeight="1">
      <c r="A3" s="121"/>
      <c r="B3" s="121"/>
      <c r="C3" s="121"/>
      <c r="D3" s="122"/>
      <c r="E3" s="121"/>
      <c r="F3" s="121" t="s">
        <v>355</v>
      </c>
      <c r="G3" s="121"/>
      <c r="H3" s="121"/>
      <c r="I3" s="92"/>
    </row>
    <row r="4" spans="1:9" s="90" customFormat="1" ht="18.75">
      <c r="A4" s="121"/>
      <c r="B4" s="121"/>
      <c r="C4" s="121"/>
      <c r="D4" s="122"/>
      <c r="E4" s="121"/>
      <c r="F4" s="121" t="s">
        <v>356</v>
      </c>
      <c r="G4" s="121"/>
      <c r="H4" s="121"/>
      <c r="I4" s="92"/>
    </row>
    <row r="5" spans="1:9" s="90" customFormat="1" ht="18.75">
      <c r="A5" s="121"/>
      <c r="B5" s="121"/>
      <c r="C5" s="121"/>
      <c r="D5" s="122"/>
      <c r="E5" s="121"/>
      <c r="F5" s="121" t="s">
        <v>390</v>
      </c>
      <c r="G5" s="121"/>
      <c r="H5" s="121"/>
      <c r="I5" s="92"/>
    </row>
    <row r="6" spans="1:9" s="90" customFormat="1" ht="18.75">
      <c r="A6" s="121"/>
      <c r="B6" s="121"/>
      <c r="C6" s="121"/>
      <c r="D6" s="122"/>
      <c r="E6" s="121"/>
      <c r="F6" s="121"/>
      <c r="G6" s="121"/>
      <c r="H6" s="121"/>
      <c r="I6" s="92"/>
    </row>
    <row r="7" spans="1:9" s="90" customFormat="1" ht="18.75">
      <c r="A7" s="121"/>
      <c r="B7" s="121"/>
      <c r="C7" s="121"/>
      <c r="D7" s="164" t="s">
        <v>348</v>
      </c>
      <c r="E7" s="164"/>
      <c r="F7" s="121"/>
      <c r="G7" s="121"/>
      <c r="H7" s="121"/>
      <c r="I7" s="92"/>
    </row>
    <row r="8" spans="1:9" s="90" customFormat="1" ht="38.25" customHeight="1">
      <c r="A8" s="165" t="s">
        <v>347</v>
      </c>
      <c r="B8" s="164"/>
      <c r="C8" s="164"/>
      <c r="D8" s="164"/>
      <c r="E8" s="164"/>
      <c r="F8" s="164"/>
      <c r="G8" s="164"/>
      <c r="H8" s="164"/>
      <c r="I8" s="93"/>
    </row>
    <row r="9" spans="1:9" s="90" customFormat="1" ht="15.75">
      <c r="A9" s="166"/>
      <c r="B9" s="167"/>
      <c r="C9" s="167"/>
      <c r="D9" s="167"/>
      <c r="E9" s="167"/>
      <c r="F9" s="167"/>
      <c r="G9" s="167"/>
      <c r="H9" s="167"/>
      <c r="I9" s="93"/>
    </row>
    <row r="10" spans="4:9" s="90" customFormat="1" ht="15.75">
      <c r="D10" s="91"/>
      <c r="H10" s="94" t="s">
        <v>0</v>
      </c>
      <c r="I10" s="95"/>
    </row>
    <row r="11" spans="1:9" s="112" customFormat="1" ht="15" customHeight="1">
      <c r="A11" s="157" t="s">
        <v>259</v>
      </c>
      <c r="B11" s="157" t="s">
        <v>258</v>
      </c>
      <c r="C11" s="157" t="s">
        <v>349</v>
      </c>
      <c r="D11" s="168" t="s">
        <v>352</v>
      </c>
      <c r="E11" s="149" t="s">
        <v>224</v>
      </c>
      <c r="F11" s="149" t="s">
        <v>1</v>
      </c>
      <c r="G11" s="149" t="s">
        <v>3</v>
      </c>
      <c r="H11" s="169" t="s">
        <v>257</v>
      </c>
      <c r="I11" s="31"/>
    </row>
    <row r="12" spans="1:9" s="112" customFormat="1" ht="15" customHeight="1">
      <c r="A12" s="157"/>
      <c r="B12" s="157"/>
      <c r="C12" s="157"/>
      <c r="D12" s="168"/>
      <c r="E12" s="150"/>
      <c r="F12" s="150"/>
      <c r="G12" s="150"/>
      <c r="H12" s="169"/>
      <c r="I12" s="31"/>
    </row>
    <row r="13" spans="1:9" s="112" customFormat="1" ht="15" customHeight="1">
      <c r="A13" s="157"/>
      <c r="B13" s="157"/>
      <c r="C13" s="157"/>
      <c r="D13" s="168"/>
      <c r="E13" s="150"/>
      <c r="F13" s="150"/>
      <c r="G13" s="150"/>
      <c r="H13" s="169"/>
      <c r="I13" s="31"/>
    </row>
    <row r="14" spans="1:9" s="112" customFormat="1" ht="37.5" customHeight="1">
      <c r="A14" s="157"/>
      <c r="B14" s="157"/>
      <c r="C14" s="157"/>
      <c r="D14" s="168"/>
      <c r="E14" s="151"/>
      <c r="F14" s="151"/>
      <c r="G14" s="151"/>
      <c r="H14" s="169"/>
      <c r="I14" s="31"/>
    </row>
    <row r="15" spans="1:9" s="116" customFormat="1" ht="9" customHeight="1">
      <c r="A15" s="113">
        <v>1</v>
      </c>
      <c r="B15" s="113">
        <v>2</v>
      </c>
      <c r="C15" s="113">
        <v>3</v>
      </c>
      <c r="D15" s="113">
        <v>4</v>
      </c>
      <c r="E15" s="113">
        <v>5</v>
      </c>
      <c r="F15" s="113">
        <v>6</v>
      </c>
      <c r="G15" s="114">
        <v>7</v>
      </c>
      <c r="H15" s="114">
        <v>8</v>
      </c>
      <c r="I15" s="115"/>
    </row>
    <row r="16" spans="1:10" s="90" customFormat="1" ht="15.75">
      <c r="A16" s="35" t="s">
        <v>4</v>
      </c>
      <c r="B16" s="36"/>
      <c r="C16" s="37"/>
      <c r="D16" s="62" t="s">
        <v>5</v>
      </c>
      <c r="E16" s="63"/>
      <c r="F16" s="40">
        <f>F17</f>
        <v>1179300</v>
      </c>
      <c r="G16" s="40">
        <f>G17</f>
        <v>0</v>
      </c>
      <c r="H16" s="40">
        <f>F16+G16</f>
        <v>1179300</v>
      </c>
      <c r="I16" s="96"/>
      <c r="J16" s="97"/>
    </row>
    <row r="17" spans="1:10" s="90" customFormat="1" ht="15.75">
      <c r="A17" s="56" t="s">
        <v>6</v>
      </c>
      <c r="B17" s="57"/>
      <c r="C17" s="58"/>
      <c r="D17" s="69" t="s">
        <v>216</v>
      </c>
      <c r="E17" s="64"/>
      <c r="F17" s="53">
        <f>F19+F20+F21+F22</f>
        <v>1179300</v>
      </c>
      <c r="G17" s="53">
        <f>G19+G20+G21</f>
        <v>0</v>
      </c>
      <c r="H17" s="53">
        <f aca="true" t="shared" si="0" ref="H17:H72">F17+G17</f>
        <v>1179300</v>
      </c>
      <c r="I17" s="98"/>
      <c r="J17" s="97"/>
    </row>
    <row r="18" spans="1:10" s="90" customFormat="1" ht="15.75">
      <c r="A18" s="51" t="s">
        <v>7</v>
      </c>
      <c r="B18" s="47"/>
      <c r="C18" s="48"/>
      <c r="D18" s="52" t="s">
        <v>8</v>
      </c>
      <c r="E18" s="54"/>
      <c r="F18" s="50">
        <f>F19+F20</f>
        <v>850000</v>
      </c>
      <c r="G18" s="50">
        <f>G19+G20</f>
        <v>0</v>
      </c>
      <c r="H18" s="50">
        <f t="shared" si="0"/>
        <v>850000</v>
      </c>
      <c r="I18" s="99"/>
      <c r="J18" s="97"/>
    </row>
    <row r="19" spans="1:10" s="90" customFormat="1" ht="53.25" customHeight="1">
      <c r="A19" s="41" t="s">
        <v>9</v>
      </c>
      <c r="B19" s="41">
        <v>7211</v>
      </c>
      <c r="C19" s="42" t="s">
        <v>10</v>
      </c>
      <c r="D19" s="43" t="s">
        <v>304</v>
      </c>
      <c r="E19" s="24" t="s">
        <v>385</v>
      </c>
      <c r="F19" s="45">
        <v>450000</v>
      </c>
      <c r="G19" s="46">
        <f>450000-450000</f>
        <v>0</v>
      </c>
      <c r="H19" s="46">
        <f t="shared" si="0"/>
        <v>450000</v>
      </c>
      <c r="I19" s="100"/>
      <c r="J19" s="97"/>
    </row>
    <row r="20" spans="1:10" s="90" customFormat="1" ht="63">
      <c r="A20" s="41" t="s">
        <v>11</v>
      </c>
      <c r="B20" s="41">
        <v>7212</v>
      </c>
      <c r="C20" s="42" t="s">
        <v>10</v>
      </c>
      <c r="D20" s="43" t="s">
        <v>305</v>
      </c>
      <c r="E20" s="24" t="s">
        <v>306</v>
      </c>
      <c r="F20" s="45">
        <v>400000</v>
      </c>
      <c r="G20" s="46"/>
      <c r="H20" s="46">
        <f t="shared" si="0"/>
        <v>400000</v>
      </c>
      <c r="I20" s="100"/>
      <c r="J20" s="97"/>
    </row>
    <row r="21" spans="1:10" s="90" customFormat="1" ht="51.75" customHeight="1">
      <c r="A21" s="41" t="s">
        <v>335</v>
      </c>
      <c r="B21" s="41">
        <v>8601</v>
      </c>
      <c r="C21" s="42" t="s">
        <v>12</v>
      </c>
      <c r="D21" s="44" t="s">
        <v>339</v>
      </c>
      <c r="E21" s="18" t="s">
        <v>274</v>
      </c>
      <c r="F21" s="45">
        <v>209300</v>
      </c>
      <c r="G21" s="46"/>
      <c r="H21" s="46">
        <f t="shared" si="0"/>
        <v>209300</v>
      </c>
      <c r="I21" s="100"/>
      <c r="J21" s="97"/>
    </row>
    <row r="22" spans="1:10" s="90" customFormat="1" ht="41.25" customHeight="1">
      <c r="A22" s="135" t="s">
        <v>376</v>
      </c>
      <c r="B22" s="135" t="s">
        <v>377</v>
      </c>
      <c r="C22" s="135" t="s">
        <v>12</v>
      </c>
      <c r="D22" s="44" t="s">
        <v>379</v>
      </c>
      <c r="E22" s="18" t="s">
        <v>378</v>
      </c>
      <c r="F22" s="45">
        <v>120000</v>
      </c>
      <c r="G22" s="46"/>
      <c r="H22" s="46">
        <f t="shared" si="0"/>
        <v>120000</v>
      </c>
      <c r="I22" s="100"/>
      <c r="J22" s="97"/>
    </row>
    <row r="23" spans="1:10" s="90" customFormat="1" ht="110.25">
      <c r="A23" s="35" t="s">
        <v>14</v>
      </c>
      <c r="B23" s="36"/>
      <c r="C23" s="37"/>
      <c r="D23" s="62" t="s">
        <v>326</v>
      </c>
      <c r="E23" s="63"/>
      <c r="F23" s="40">
        <f>F24+F28+F32</f>
        <v>9004456</v>
      </c>
      <c r="G23" s="40">
        <f>G24+G28+G32</f>
        <v>160000</v>
      </c>
      <c r="H23" s="40">
        <f t="shared" si="0"/>
        <v>9164456</v>
      </c>
      <c r="I23" s="96"/>
      <c r="J23" s="97"/>
    </row>
    <row r="24" spans="1:10" s="90" customFormat="1" ht="31.5">
      <c r="A24" s="56" t="s">
        <v>268</v>
      </c>
      <c r="B24" s="57"/>
      <c r="C24" s="58"/>
      <c r="D24" s="68" t="s">
        <v>213</v>
      </c>
      <c r="E24" s="59"/>
      <c r="F24" s="53">
        <f>F25+F26+F27</f>
        <v>3268353</v>
      </c>
      <c r="G24" s="53">
        <f>G25+G26+G27</f>
        <v>0</v>
      </c>
      <c r="H24" s="53">
        <f>H25+H26+H27</f>
        <v>3268353</v>
      </c>
      <c r="I24" s="98"/>
      <c r="J24" s="97"/>
    </row>
    <row r="25" spans="1:10" s="90" customFormat="1" ht="47.25">
      <c r="A25" s="41" t="s">
        <v>269</v>
      </c>
      <c r="B25" s="41">
        <v>3240</v>
      </c>
      <c r="C25" s="42" t="s">
        <v>15</v>
      </c>
      <c r="D25" s="43" t="s">
        <v>16</v>
      </c>
      <c r="E25" s="27" t="s">
        <v>237</v>
      </c>
      <c r="F25" s="29">
        <v>60900</v>
      </c>
      <c r="G25" s="46">
        <v>0</v>
      </c>
      <c r="H25" s="46">
        <f t="shared" si="0"/>
        <v>60900</v>
      </c>
      <c r="I25" s="100"/>
      <c r="J25" s="97"/>
    </row>
    <row r="26" spans="1:10" s="90" customFormat="1" ht="47.25">
      <c r="A26" s="41" t="s">
        <v>270</v>
      </c>
      <c r="B26" s="41">
        <v>6060</v>
      </c>
      <c r="C26" s="42" t="s">
        <v>17</v>
      </c>
      <c r="D26" s="43" t="s">
        <v>18</v>
      </c>
      <c r="E26" s="24" t="s">
        <v>237</v>
      </c>
      <c r="F26" s="45">
        <f>2400000-20000</f>
        <v>2380000</v>
      </c>
      <c r="G26" s="46">
        <v>0</v>
      </c>
      <c r="H26" s="46">
        <f t="shared" si="0"/>
        <v>2380000</v>
      </c>
      <c r="I26" s="100"/>
      <c r="J26" s="97"/>
    </row>
    <row r="27" spans="1:10" s="90" customFormat="1" ht="47.25">
      <c r="A27" s="41" t="s">
        <v>336</v>
      </c>
      <c r="B27" s="41">
        <v>8602</v>
      </c>
      <c r="C27" s="42" t="s">
        <v>12</v>
      </c>
      <c r="D27" s="43" t="s">
        <v>340</v>
      </c>
      <c r="E27" s="24" t="s">
        <v>235</v>
      </c>
      <c r="F27" s="45">
        <v>827453</v>
      </c>
      <c r="G27" s="46"/>
      <c r="H27" s="46">
        <f t="shared" si="0"/>
        <v>827453</v>
      </c>
      <c r="I27" s="100"/>
      <c r="J27" s="97"/>
    </row>
    <row r="28" spans="1:10" s="90" customFormat="1" ht="31.5">
      <c r="A28" s="56" t="s">
        <v>268</v>
      </c>
      <c r="B28" s="57"/>
      <c r="C28" s="58"/>
      <c r="D28" s="68" t="s">
        <v>214</v>
      </c>
      <c r="E28" s="59"/>
      <c r="F28" s="53">
        <f>SUM(F29:F31)</f>
        <v>2707814</v>
      </c>
      <c r="G28" s="53">
        <f>SUM(G29:G31)</f>
        <v>160000</v>
      </c>
      <c r="H28" s="53">
        <f>F28+G28</f>
        <v>2867814</v>
      </c>
      <c r="I28" s="98"/>
      <c r="J28" s="97"/>
    </row>
    <row r="29" spans="1:10" s="90" customFormat="1" ht="47.25">
      <c r="A29" s="41" t="s">
        <v>269</v>
      </c>
      <c r="B29" s="41">
        <v>3240</v>
      </c>
      <c r="C29" s="42" t="s">
        <v>15</v>
      </c>
      <c r="D29" s="43" t="s">
        <v>16</v>
      </c>
      <c r="E29" s="27" t="s">
        <v>237</v>
      </c>
      <c r="F29" s="28">
        <v>40000</v>
      </c>
      <c r="G29" s="46"/>
      <c r="H29" s="46">
        <f t="shared" si="0"/>
        <v>40000</v>
      </c>
      <c r="I29" s="100"/>
      <c r="J29" s="97"/>
    </row>
    <row r="30" spans="1:10" s="90" customFormat="1" ht="47.25">
      <c r="A30" s="41" t="s">
        <v>270</v>
      </c>
      <c r="B30" s="41">
        <v>6060</v>
      </c>
      <c r="C30" s="42" t="s">
        <v>17</v>
      </c>
      <c r="D30" s="43" t="s">
        <v>18</v>
      </c>
      <c r="E30" s="25" t="s">
        <v>237</v>
      </c>
      <c r="F30" s="45">
        <v>2035000</v>
      </c>
      <c r="G30" s="46">
        <v>160000</v>
      </c>
      <c r="H30" s="46">
        <f t="shared" si="0"/>
        <v>2195000</v>
      </c>
      <c r="I30" s="100"/>
      <c r="J30" s="97"/>
    </row>
    <row r="31" spans="1:10" s="90" customFormat="1" ht="47.25">
      <c r="A31" s="41" t="s">
        <v>336</v>
      </c>
      <c r="B31" s="41">
        <v>8602</v>
      </c>
      <c r="C31" s="42" t="s">
        <v>12</v>
      </c>
      <c r="D31" s="43" t="s">
        <v>340</v>
      </c>
      <c r="E31" s="24" t="s">
        <v>235</v>
      </c>
      <c r="F31" s="45">
        <v>632814</v>
      </c>
      <c r="G31" s="46"/>
      <c r="H31" s="46">
        <f t="shared" si="0"/>
        <v>632814</v>
      </c>
      <c r="I31" s="100"/>
      <c r="J31" s="97"/>
    </row>
    <row r="32" spans="1:10" s="90" customFormat="1" ht="31.5">
      <c r="A32" s="56" t="s">
        <v>268</v>
      </c>
      <c r="B32" s="57"/>
      <c r="C32" s="58"/>
      <c r="D32" s="68" t="s">
        <v>215</v>
      </c>
      <c r="E32" s="59"/>
      <c r="F32" s="53">
        <f>SUM(F33:F35)</f>
        <v>3028289</v>
      </c>
      <c r="G32" s="53">
        <f>SUM(G33:G35)</f>
        <v>0</v>
      </c>
      <c r="H32" s="53">
        <f t="shared" si="0"/>
        <v>3028289</v>
      </c>
      <c r="I32" s="98"/>
      <c r="J32" s="97"/>
    </row>
    <row r="33" spans="1:10" s="90" customFormat="1" ht="47.25">
      <c r="A33" s="41" t="s">
        <v>269</v>
      </c>
      <c r="B33" s="41">
        <v>3240</v>
      </c>
      <c r="C33" s="42" t="s">
        <v>15</v>
      </c>
      <c r="D33" s="43" t="s">
        <v>16</v>
      </c>
      <c r="E33" s="27" t="s">
        <v>237</v>
      </c>
      <c r="F33" s="29">
        <v>100000</v>
      </c>
      <c r="G33" s="46"/>
      <c r="H33" s="46">
        <f t="shared" si="0"/>
        <v>100000</v>
      </c>
      <c r="I33" s="100"/>
      <c r="J33" s="97"/>
    </row>
    <row r="34" spans="1:10" s="90" customFormat="1" ht="47.25">
      <c r="A34" s="41" t="s">
        <v>270</v>
      </c>
      <c r="B34" s="41">
        <v>6060</v>
      </c>
      <c r="C34" s="42" t="s">
        <v>17</v>
      </c>
      <c r="D34" s="43" t="s">
        <v>18</v>
      </c>
      <c r="E34" s="25" t="s">
        <v>237</v>
      </c>
      <c r="F34" s="45">
        <v>2405000</v>
      </c>
      <c r="G34" s="46"/>
      <c r="H34" s="46">
        <f t="shared" si="0"/>
        <v>2405000</v>
      </c>
      <c r="I34" s="100"/>
      <c r="J34" s="97"/>
    </row>
    <row r="35" spans="1:10" s="90" customFormat="1" ht="47.25">
      <c r="A35" s="41" t="s">
        <v>336</v>
      </c>
      <c r="B35" s="41">
        <v>8602</v>
      </c>
      <c r="C35" s="42" t="s">
        <v>12</v>
      </c>
      <c r="D35" s="43" t="s">
        <v>340</v>
      </c>
      <c r="E35" s="24" t="s">
        <v>235</v>
      </c>
      <c r="F35" s="45">
        <v>523289</v>
      </c>
      <c r="G35" s="46"/>
      <c r="H35" s="46">
        <f t="shared" si="0"/>
        <v>523289</v>
      </c>
      <c r="I35" s="100"/>
      <c r="J35" s="97"/>
    </row>
    <row r="36" spans="1:10" s="90" customFormat="1" ht="31.5">
      <c r="A36" s="35" t="s">
        <v>19</v>
      </c>
      <c r="B36" s="36"/>
      <c r="C36" s="37"/>
      <c r="D36" s="38" t="s">
        <v>264</v>
      </c>
      <c r="E36" s="39"/>
      <c r="F36" s="40">
        <f>F37</f>
        <v>10704200</v>
      </c>
      <c r="G36" s="40">
        <f>G37</f>
        <v>16268976</v>
      </c>
      <c r="H36" s="40">
        <f>F36+G36</f>
        <v>26973176</v>
      </c>
      <c r="I36" s="96"/>
      <c r="J36" s="97"/>
    </row>
    <row r="37" spans="1:11" s="90" customFormat="1" ht="31.5">
      <c r="A37" s="56" t="s">
        <v>21</v>
      </c>
      <c r="B37" s="57"/>
      <c r="C37" s="58"/>
      <c r="D37" s="68" t="s">
        <v>20</v>
      </c>
      <c r="E37" s="59"/>
      <c r="F37" s="53">
        <f>F38+F39+F40+F41+F42+F43+F44+F46+F47+F48+F50+F51+F53+F54+F63+F64+F66+F67+F68+F69</f>
        <v>10704200</v>
      </c>
      <c r="G37" s="53">
        <f>G38+G39+G40+G41+G42+G43+G44+G46+G47+G48+G50+G51+G53+G54+G63+G64+G66+G67+G68+G69</f>
        <v>16268976</v>
      </c>
      <c r="H37" s="53">
        <f>H38+H39+H40+H41+H42+H43+H44+H46+H47+H48+H50+H51+H53+H54+H63+H64+H66+H67+H68+H69</f>
        <v>26973176</v>
      </c>
      <c r="I37" s="98"/>
      <c r="J37" s="97"/>
      <c r="K37" s="97"/>
    </row>
    <row r="38" spans="1:10" s="90" customFormat="1" ht="15.75">
      <c r="A38" s="41" t="s">
        <v>22</v>
      </c>
      <c r="B38" s="41">
        <v>1010</v>
      </c>
      <c r="C38" s="42" t="s">
        <v>23</v>
      </c>
      <c r="D38" s="43" t="s">
        <v>24</v>
      </c>
      <c r="E38" s="154" t="s">
        <v>346</v>
      </c>
      <c r="F38" s="45">
        <v>1773500</v>
      </c>
      <c r="G38" s="46">
        <v>5550000</v>
      </c>
      <c r="H38" s="46">
        <f t="shared" si="0"/>
        <v>7323500</v>
      </c>
      <c r="I38" s="100"/>
      <c r="J38" s="97"/>
    </row>
    <row r="39" spans="1:10" s="90" customFormat="1" ht="63">
      <c r="A39" s="41" t="s">
        <v>25</v>
      </c>
      <c r="B39" s="41">
        <v>1020</v>
      </c>
      <c r="C39" s="42" t="s">
        <v>26</v>
      </c>
      <c r="D39" s="43" t="s">
        <v>27</v>
      </c>
      <c r="E39" s="155"/>
      <c r="F39" s="45">
        <v>975000</v>
      </c>
      <c r="G39" s="46">
        <v>8900000</v>
      </c>
      <c r="H39" s="46">
        <f t="shared" si="0"/>
        <v>9875000</v>
      </c>
      <c r="I39" s="100"/>
      <c r="J39" s="97"/>
    </row>
    <row r="40" spans="1:10" s="90" customFormat="1" ht="31.5">
      <c r="A40" s="41"/>
      <c r="B40" s="41"/>
      <c r="C40" s="42"/>
      <c r="D40" s="43" t="s">
        <v>223</v>
      </c>
      <c r="E40" s="155"/>
      <c r="F40" s="45"/>
      <c r="G40" s="46"/>
      <c r="H40" s="46">
        <f t="shared" si="0"/>
        <v>0</v>
      </c>
      <c r="I40" s="100"/>
      <c r="J40" s="97"/>
    </row>
    <row r="41" spans="1:10" s="90" customFormat="1" ht="31.5">
      <c r="A41" s="41" t="s">
        <v>28</v>
      </c>
      <c r="B41" s="41">
        <v>1040</v>
      </c>
      <c r="C41" s="42" t="s">
        <v>29</v>
      </c>
      <c r="D41" s="43" t="s">
        <v>30</v>
      </c>
      <c r="E41" s="155"/>
      <c r="F41" s="45">
        <v>192800</v>
      </c>
      <c r="G41" s="46"/>
      <c r="H41" s="46">
        <f t="shared" si="0"/>
        <v>192800</v>
      </c>
      <c r="I41" s="100"/>
      <c r="J41" s="97"/>
    </row>
    <row r="42" spans="1:10" s="90" customFormat="1" ht="31.5">
      <c r="A42" s="41"/>
      <c r="B42" s="41"/>
      <c r="C42" s="42"/>
      <c r="D42" s="43" t="s">
        <v>223</v>
      </c>
      <c r="E42" s="155"/>
      <c r="F42" s="45"/>
      <c r="G42" s="46"/>
      <c r="H42" s="46">
        <f t="shared" si="0"/>
        <v>0</v>
      </c>
      <c r="I42" s="100"/>
      <c r="J42" s="97"/>
    </row>
    <row r="43" spans="1:10" s="90" customFormat="1" ht="31.5">
      <c r="A43" s="41" t="s">
        <v>31</v>
      </c>
      <c r="B43" s="41">
        <v>1090</v>
      </c>
      <c r="C43" s="42" t="s">
        <v>32</v>
      </c>
      <c r="D43" s="43" t="s">
        <v>33</v>
      </c>
      <c r="E43" s="155"/>
      <c r="F43" s="45">
        <v>200000</v>
      </c>
      <c r="G43" s="46"/>
      <c r="H43" s="46">
        <f t="shared" si="0"/>
        <v>200000</v>
      </c>
      <c r="I43" s="100"/>
      <c r="J43" s="97"/>
    </row>
    <row r="44" spans="1:10" s="90" customFormat="1" ht="31.5">
      <c r="A44" s="41" t="s">
        <v>34</v>
      </c>
      <c r="B44" s="41">
        <v>1170</v>
      </c>
      <c r="C44" s="42" t="s">
        <v>35</v>
      </c>
      <c r="D44" s="43" t="s">
        <v>36</v>
      </c>
      <c r="E44" s="156"/>
      <c r="F44" s="45">
        <v>305800</v>
      </c>
      <c r="G44" s="46"/>
      <c r="H44" s="46">
        <f t="shared" si="0"/>
        <v>305800</v>
      </c>
      <c r="I44" s="100"/>
      <c r="J44" s="97"/>
    </row>
    <row r="45" spans="1:10" s="90" customFormat="1" ht="31.5">
      <c r="A45" s="47">
        <v>1013140</v>
      </c>
      <c r="B45" s="48"/>
      <c r="C45" s="47"/>
      <c r="D45" s="49" t="s">
        <v>310</v>
      </c>
      <c r="E45" s="47"/>
      <c r="F45" s="50">
        <v>59000</v>
      </c>
      <c r="G45" s="50"/>
      <c r="H45" s="50">
        <f t="shared" si="0"/>
        <v>59000</v>
      </c>
      <c r="I45" s="100"/>
      <c r="J45" s="97"/>
    </row>
    <row r="46" spans="1:13" s="90" customFormat="1" ht="47.25">
      <c r="A46" s="41" t="s">
        <v>287</v>
      </c>
      <c r="B46" s="41">
        <v>3141</v>
      </c>
      <c r="C46" s="42" t="s">
        <v>37</v>
      </c>
      <c r="D46" s="43" t="s">
        <v>288</v>
      </c>
      <c r="E46" s="17" t="s">
        <v>267</v>
      </c>
      <c r="F46" s="45">
        <v>59000</v>
      </c>
      <c r="G46" s="46"/>
      <c r="H46" s="46">
        <f t="shared" si="0"/>
        <v>59000</v>
      </c>
      <c r="I46" s="100"/>
      <c r="J46" s="97"/>
      <c r="L46" s="97"/>
      <c r="M46" s="97"/>
    </row>
    <row r="47" spans="1:10" s="90" customFormat="1" ht="90" customHeight="1">
      <c r="A47" s="41" t="s">
        <v>38</v>
      </c>
      <c r="B47" s="41">
        <v>3160</v>
      </c>
      <c r="C47" s="42" t="s">
        <v>37</v>
      </c>
      <c r="D47" s="72" t="s">
        <v>289</v>
      </c>
      <c r="E47" s="18" t="s">
        <v>333</v>
      </c>
      <c r="F47" s="45">
        <v>3752100</v>
      </c>
      <c r="G47" s="46">
        <v>450000</v>
      </c>
      <c r="H47" s="46">
        <f t="shared" si="0"/>
        <v>4202100</v>
      </c>
      <c r="I47" s="100"/>
      <c r="J47" s="97"/>
    </row>
    <row r="48" spans="1:10" s="90" customFormat="1" ht="15.75">
      <c r="A48" s="162" t="s">
        <v>39</v>
      </c>
      <c r="B48" s="162">
        <v>3500</v>
      </c>
      <c r="C48" s="147" t="s">
        <v>37</v>
      </c>
      <c r="D48" s="145" t="s">
        <v>13</v>
      </c>
      <c r="E48" s="160" t="s">
        <v>267</v>
      </c>
      <c r="F48" s="158">
        <v>375900</v>
      </c>
      <c r="G48" s="152"/>
      <c r="H48" s="152">
        <f>F48+G49</f>
        <v>375900</v>
      </c>
      <c r="I48" s="100"/>
      <c r="J48" s="97"/>
    </row>
    <row r="49" spans="1:10" s="90" customFormat="1" ht="33" customHeight="1">
      <c r="A49" s="163"/>
      <c r="B49" s="163"/>
      <c r="C49" s="148"/>
      <c r="D49" s="146"/>
      <c r="E49" s="161"/>
      <c r="F49" s="159"/>
      <c r="G49" s="153"/>
      <c r="H49" s="153"/>
      <c r="I49" s="100"/>
      <c r="J49" s="97"/>
    </row>
    <row r="50" spans="1:10" s="90" customFormat="1" ht="52.5" customHeight="1">
      <c r="A50" s="162" t="s">
        <v>40</v>
      </c>
      <c r="B50" s="162">
        <v>4030</v>
      </c>
      <c r="C50" s="147" t="s">
        <v>41</v>
      </c>
      <c r="D50" s="145" t="s">
        <v>42</v>
      </c>
      <c r="E50" s="21" t="s">
        <v>266</v>
      </c>
      <c r="F50" s="45">
        <f>700000+500000</f>
        <v>1200000</v>
      </c>
      <c r="G50" s="46"/>
      <c r="H50" s="46">
        <f t="shared" si="0"/>
        <v>1200000</v>
      </c>
      <c r="I50" s="100"/>
      <c r="J50" s="97"/>
    </row>
    <row r="51" spans="1:10" s="90" customFormat="1" ht="45.75" customHeight="1">
      <c r="A51" s="170"/>
      <c r="B51" s="163"/>
      <c r="C51" s="148"/>
      <c r="D51" s="146"/>
      <c r="E51" s="21" t="s">
        <v>265</v>
      </c>
      <c r="F51" s="45">
        <v>47200</v>
      </c>
      <c r="G51" s="46"/>
      <c r="H51" s="46">
        <f t="shared" si="0"/>
        <v>47200</v>
      </c>
      <c r="I51" s="100"/>
      <c r="J51" s="97"/>
    </row>
    <row r="52" spans="1:10" s="90" customFormat="1" ht="22.5" customHeight="1">
      <c r="A52" s="47" t="s">
        <v>43</v>
      </c>
      <c r="B52" s="48"/>
      <c r="C52" s="47"/>
      <c r="D52" s="49" t="s">
        <v>44</v>
      </c>
      <c r="E52" s="47"/>
      <c r="F52" s="50">
        <f>F53+F54</f>
        <v>531400</v>
      </c>
      <c r="G52" s="50">
        <f>G53+G54</f>
        <v>0</v>
      </c>
      <c r="H52" s="50">
        <f t="shared" si="0"/>
        <v>531400</v>
      </c>
      <c r="I52" s="99"/>
      <c r="J52" s="97"/>
    </row>
    <row r="53" spans="1:10" s="90" customFormat="1" ht="38.25" customHeight="1">
      <c r="A53" s="41" t="s">
        <v>45</v>
      </c>
      <c r="B53" s="41">
        <v>5011</v>
      </c>
      <c r="C53" s="42" t="s">
        <v>46</v>
      </c>
      <c r="D53" s="43" t="s">
        <v>307</v>
      </c>
      <c r="E53" s="152" t="s">
        <v>311</v>
      </c>
      <c r="F53" s="45">
        <v>313500</v>
      </c>
      <c r="G53" s="46"/>
      <c r="H53" s="46">
        <f t="shared" si="0"/>
        <v>313500</v>
      </c>
      <c r="I53" s="100"/>
      <c r="J53" s="97"/>
    </row>
    <row r="54" spans="1:10" s="90" customFormat="1" ht="39" customHeight="1">
      <c r="A54" s="41" t="s">
        <v>47</v>
      </c>
      <c r="B54" s="41">
        <v>5012</v>
      </c>
      <c r="C54" s="42" t="s">
        <v>46</v>
      </c>
      <c r="D54" s="43" t="s">
        <v>48</v>
      </c>
      <c r="E54" s="153"/>
      <c r="F54" s="45">
        <v>217900</v>
      </c>
      <c r="G54" s="46"/>
      <c r="H54" s="46">
        <f t="shared" si="0"/>
        <v>217900</v>
      </c>
      <c r="I54" s="100"/>
      <c r="J54" s="97"/>
    </row>
    <row r="55" spans="1:10" s="90" customFormat="1" ht="31.5" hidden="1">
      <c r="A55" s="51" t="s">
        <v>49</v>
      </c>
      <c r="B55" s="47"/>
      <c r="C55" s="48"/>
      <c r="D55" s="52" t="s">
        <v>50</v>
      </c>
      <c r="E55" s="21"/>
      <c r="F55" s="50">
        <f>F56+F57+F58</f>
        <v>0</v>
      </c>
      <c r="G55" s="50"/>
      <c r="H55" s="40">
        <f t="shared" si="0"/>
        <v>0</v>
      </c>
      <c r="I55" s="96"/>
      <c r="J55" s="97"/>
    </row>
    <row r="56" spans="1:10" s="90" customFormat="1" ht="31.5" hidden="1">
      <c r="A56" s="41" t="s">
        <v>51</v>
      </c>
      <c r="B56" s="41">
        <v>5022</v>
      </c>
      <c r="C56" s="42" t="s">
        <v>46</v>
      </c>
      <c r="D56" s="43" t="s">
        <v>52</v>
      </c>
      <c r="E56" s="44"/>
      <c r="F56" s="45"/>
      <c r="G56" s="53"/>
      <c r="H56" s="40">
        <f t="shared" si="0"/>
        <v>0</v>
      </c>
      <c r="I56" s="96"/>
      <c r="J56" s="97"/>
    </row>
    <row r="57" spans="1:10" s="90" customFormat="1" ht="78.75" hidden="1">
      <c r="A57" s="41" t="s">
        <v>53</v>
      </c>
      <c r="B57" s="41">
        <v>5023</v>
      </c>
      <c r="C57" s="42" t="s">
        <v>46</v>
      </c>
      <c r="D57" s="43" t="s">
        <v>54</v>
      </c>
      <c r="E57" s="44"/>
      <c r="F57" s="45"/>
      <c r="G57" s="53"/>
      <c r="H57" s="40">
        <f t="shared" si="0"/>
        <v>0</v>
      </c>
      <c r="I57" s="96"/>
      <c r="J57" s="97"/>
    </row>
    <row r="58" spans="1:10" s="90" customFormat="1" ht="15.75" hidden="1">
      <c r="A58" s="41" t="s">
        <v>55</v>
      </c>
      <c r="B58" s="41">
        <v>5024</v>
      </c>
      <c r="C58" s="42" t="s">
        <v>46</v>
      </c>
      <c r="D58" s="43" t="s">
        <v>56</v>
      </c>
      <c r="E58" s="44"/>
      <c r="F58" s="45"/>
      <c r="G58" s="53"/>
      <c r="H58" s="40">
        <f t="shared" si="0"/>
        <v>0</v>
      </c>
      <c r="I58" s="96"/>
      <c r="J58" s="97"/>
    </row>
    <row r="59" spans="1:10" s="90" customFormat="1" ht="31.5" hidden="1">
      <c r="A59" s="51" t="s">
        <v>57</v>
      </c>
      <c r="B59" s="47">
        <v>5033</v>
      </c>
      <c r="C59" s="48"/>
      <c r="D59" s="52" t="s">
        <v>58</v>
      </c>
      <c r="E59" s="54"/>
      <c r="F59" s="50">
        <f>F60</f>
        <v>0</v>
      </c>
      <c r="G59" s="50"/>
      <c r="H59" s="40">
        <f t="shared" si="0"/>
        <v>0</v>
      </c>
      <c r="I59" s="96"/>
      <c r="J59" s="97"/>
    </row>
    <row r="60" spans="1:10" s="90" customFormat="1" ht="47.25" hidden="1">
      <c r="A60" s="41" t="s">
        <v>59</v>
      </c>
      <c r="B60" s="41">
        <v>5033</v>
      </c>
      <c r="C60" s="42" t="s">
        <v>46</v>
      </c>
      <c r="D60" s="43" t="s">
        <v>60</v>
      </c>
      <c r="E60" s="44"/>
      <c r="F60" s="45"/>
      <c r="G60" s="53"/>
      <c r="H60" s="40">
        <f t="shared" si="0"/>
        <v>0</v>
      </c>
      <c r="I60" s="96"/>
      <c r="J60" s="97"/>
    </row>
    <row r="61" spans="1:10" s="90" customFormat="1" ht="31.5" hidden="1">
      <c r="A61" s="51" t="s">
        <v>61</v>
      </c>
      <c r="B61" s="47"/>
      <c r="C61" s="48"/>
      <c r="D61" s="52" t="s">
        <v>62</v>
      </c>
      <c r="E61" s="54"/>
      <c r="F61" s="50">
        <f>F62</f>
        <v>0</v>
      </c>
      <c r="G61" s="50">
        <f>G62</f>
        <v>0</v>
      </c>
      <c r="H61" s="50">
        <f>H62</f>
        <v>0</v>
      </c>
      <c r="I61" s="99"/>
      <c r="J61" s="97"/>
    </row>
    <row r="62" spans="1:10" s="90" customFormat="1" ht="31.5" hidden="1">
      <c r="A62" s="41" t="s">
        <v>63</v>
      </c>
      <c r="B62" s="41">
        <v>5041</v>
      </c>
      <c r="C62" s="42" t="s">
        <v>46</v>
      </c>
      <c r="D62" s="43" t="s">
        <v>64</v>
      </c>
      <c r="E62" s="44"/>
      <c r="F62" s="45"/>
      <c r="G62" s="45"/>
      <c r="H62" s="46">
        <f t="shared" si="0"/>
        <v>0</v>
      </c>
      <c r="I62" s="96"/>
      <c r="J62" s="97"/>
    </row>
    <row r="63" spans="1:10" s="90" customFormat="1" ht="38.25" customHeight="1">
      <c r="A63" s="41" t="s">
        <v>51</v>
      </c>
      <c r="B63" s="41">
        <v>5022</v>
      </c>
      <c r="C63" s="42" t="s">
        <v>46</v>
      </c>
      <c r="D63" s="43" t="s">
        <v>65</v>
      </c>
      <c r="E63" s="152" t="s">
        <v>311</v>
      </c>
      <c r="F63" s="45">
        <v>22800</v>
      </c>
      <c r="G63" s="46"/>
      <c r="H63" s="46">
        <f t="shared" si="0"/>
        <v>22800</v>
      </c>
      <c r="I63" s="100"/>
      <c r="J63" s="97"/>
    </row>
    <row r="64" spans="1:10" s="90" customFormat="1" ht="71.25" customHeight="1">
      <c r="A64" s="41" t="s">
        <v>309</v>
      </c>
      <c r="B64" s="41">
        <v>5061</v>
      </c>
      <c r="C64" s="42" t="s">
        <v>46</v>
      </c>
      <c r="D64" s="43" t="s">
        <v>308</v>
      </c>
      <c r="E64" s="153"/>
      <c r="F64" s="45">
        <v>1268700</v>
      </c>
      <c r="G64" s="46"/>
      <c r="H64" s="46">
        <f t="shared" si="0"/>
        <v>1268700</v>
      </c>
      <c r="I64" s="100"/>
      <c r="J64" s="97"/>
    </row>
    <row r="65" spans="1:10" s="90" customFormat="1" ht="15.75" hidden="1">
      <c r="A65" s="41" t="s">
        <v>66</v>
      </c>
      <c r="B65" s="41">
        <v>5100</v>
      </c>
      <c r="C65" s="42" t="s">
        <v>46</v>
      </c>
      <c r="D65" s="43" t="s">
        <v>13</v>
      </c>
      <c r="E65" s="21"/>
      <c r="F65" s="45"/>
      <c r="G65" s="46"/>
      <c r="H65" s="46">
        <f t="shared" si="0"/>
        <v>0</v>
      </c>
      <c r="I65" s="100"/>
      <c r="J65" s="97"/>
    </row>
    <row r="66" spans="1:10" s="90" customFormat="1" ht="54" customHeight="1">
      <c r="A66" s="41" t="s">
        <v>374</v>
      </c>
      <c r="B66" s="41">
        <v>6350</v>
      </c>
      <c r="C66" s="42" t="s">
        <v>32</v>
      </c>
      <c r="D66" s="43" t="s">
        <v>154</v>
      </c>
      <c r="E66" s="18" t="s">
        <v>333</v>
      </c>
      <c r="F66" s="45"/>
      <c r="G66" s="46">
        <f>200000+246876</f>
        <v>446876</v>
      </c>
      <c r="H66" s="46">
        <f t="shared" si="0"/>
        <v>446876</v>
      </c>
      <c r="I66" s="100"/>
      <c r="J66" s="97"/>
    </row>
    <row r="67" spans="1:10" s="90" customFormat="1" ht="63" customHeight="1">
      <c r="A67" s="41">
        <v>1017470</v>
      </c>
      <c r="B67" s="41">
        <v>7470</v>
      </c>
      <c r="C67" s="135" t="s">
        <v>68</v>
      </c>
      <c r="D67" s="154" t="s">
        <v>324</v>
      </c>
      <c r="E67" s="18" t="s">
        <v>375</v>
      </c>
      <c r="F67" s="45"/>
      <c r="G67" s="46">
        <f>300000+500000-500000</f>
        <v>300000</v>
      </c>
      <c r="H67" s="46">
        <f t="shared" si="0"/>
        <v>300000</v>
      </c>
      <c r="I67" s="100">
        <v>180409</v>
      </c>
      <c r="J67" s="97">
        <f>G67+G68</f>
        <v>860000</v>
      </c>
    </row>
    <row r="68" spans="1:10" s="90" customFormat="1" ht="51" customHeight="1">
      <c r="A68" s="41" t="s">
        <v>67</v>
      </c>
      <c r="B68" s="41">
        <v>7470</v>
      </c>
      <c r="C68" s="42" t="s">
        <v>68</v>
      </c>
      <c r="D68" s="156"/>
      <c r="E68" s="17" t="s">
        <v>384</v>
      </c>
      <c r="F68" s="18"/>
      <c r="G68" s="46">
        <f>550000+10000</f>
        <v>560000</v>
      </c>
      <c r="H68" s="46">
        <f t="shared" si="0"/>
        <v>560000</v>
      </c>
      <c r="I68" s="100"/>
      <c r="J68" s="97"/>
    </row>
    <row r="69" spans="1:10" s="90" customFormat="1" ht="56.25" customHeight="1">
      <c r="A69" s="41" t="s">
        <v>69</v>
      </c>
      <c r="B69" s="41">
        <v>9110</v>
      </c>
      <c r="C69" s="42" t="s">
        <v>70</v>
      </c>
      <c r="D69" s="43" t="s">
        <v>71</v>
      </c>
      <c r="E69" s="18" t="s">
        <v>244</v>
      </c>
      <c r="F69" s="45">
        <v>0</v>
      </c>
      <c r="G69" s="46">
        <v>62100</v>
      </c>
      <c r="H69" s="46">
        <f t="shared" si="0"/>
        <v>62100</v>
      </c>
      <c r="I69" s="100"/>
      <c r="J69" s="97"/>
    </row>
    <row r="70" spans="1:10" s="90" customFormat="1" ht="15.75">
      <c r="A70" s="35" t="s">
        <v>72</v>
      </c>
      <c r="B70" s="36"/>
      <c r="C70" s="37"/>
      <c r="D70" s="38" t="s">
        <v>231</v>
      </c>
      <c r="E70" s="39"/>
      <c r="F70" s="55">
        <f>F71</f>
        <v>25805116</v>
      </c>
      <c r="G70" s="55">
        <f>G71</f>
        <v>14260000</v>
      </c>
      <c r="H70" s="40">
        <f t="shared" si="0"/>
        <v>40065116</v>
      </c>
      <c r="I70" s="96"/>
      <c r="J70" s="97"/>
    </row>
    <row r="71" spans="1:10" s="90" customFormat="1" ht="31.5">
      <c r="A71" s="56" t="s">
        <v>73</v>
      </c>
      <c r="B71" s="57"/>
      <c r="C71" s="58"/>
      <c r="D71" s="68" t="s">
        <v>217</v>
      </c>
      <c r="E71" s="59"/>
      <c r="F71" s="60">
        <f>F73+F74+F75+F76+F77+F78+F80+F81+F82+F83+F85+F86+F87+F89+F91+F92+F93+F94+F88</f>
        <v>25805116</v>
      </c>
      <c r="G71" s="60">
        <f>G73+G74+G75+G76+G77+G78+G80+G81+G82+G83+G85+G86+G87+G89+G91+G92+G93+G94</f>
        <v>14260000</v>
      </c>
      <c r="H71" s="53">
        <f t="shared" si="0"/>
        <v>40065116</v>
      </c>
      <c r="I71" s="98"/>
      <c r="J71" s="97"/>
    </row>
    <row r="72" spans="1:10" s="90" customFormat="1" ht="20.25" customHeight="1">
      <c r="A72" s="162" t="s">
        <v>74</v>
      </c>
      <c r="B72" s="162">
        <v>2010</v>
      </c>
      <c r="C72" s="147" t="s">
        <v>75</v>
      </c>
      <c r="D72" s="145" t="s">
        <v>299</v>
      </c>
      <c r="E72" s="44"/>
      <c r="F72" s="45"/>
      <c r="G72" s="53"/>
      <c r="H72" s="40">
        <f t="shared" si="0"/>
        <v>0</v>
      </c>
      <c r="I72" s="96"/>
      <c r="J72" s="97"/>
    </row>
    <row r="73" spans="1:10" s="90" customFormat="1" ht="15.75">
      <c r="A73" s="163"/>
      <c r="B73" s="163"/>
      <c r="C73" s="148"/>
      <c r="D73" s="146"/>
      <c r="E73" s="175" t="s">
        <v>232</v>
      </c>
      <c r="F73" s="17">
        <v>120000</v>
      </c>
      <c r="G73" s="17"/>
      <c r="H73" s="46">
        <f aca="true" t="shared" si="1" ref="H73:H106">F73+G73</f>
        <v>120000</v>
      </c>
      <c r="I73" s="100"/>
      <c r="J73" s="97"/>
    </row>
    <row r="74" spans="1:10" s="90" customFormat="1" ht="31.5">
      <c r="A74" s="41" t="s">
        <v>76</v>
      </c>
      <c r="B74" s="41">
        <v>2030</v>
      </c>
      <c r="C74" s="42" t="s">
        <v>77</v>
      </c>
      <c r="D74" s="43" t="s">
        <v>300</v>
      </c>
      <c r="E74" s="176"/>
      <c r="F74" s="23">
        <v>3000</v>
      </c>
      <c r="G74" s="46">
        <v>637970</v>
      </c>
      <c r="H74" s="46">
        <f t="shared" si="1"/>
        <v>640970</v>
      </c>
      <c r="I74" s="100"/>
      <c r="J74" s="97"/>
    </row>
    <row r="75" spans="1:10" s="90" customFormat="1" ht="47.25">
      <c r="A75" s="41" t="s">
        <v>78</v>
      </c>
      <c r="B75" s="41">
        <v>2140</v>
      </c>
      <c r="C75" s="42" t="s">
        <v>79</v>
      </c>
      <c r="D75" s="43" t="s">
        <v>301</v>
      </c>
      <c r="E75" s="22" t="s">
        <v>233</v>
      </c>
      <c r="F75" s="23">
        <v>500000</v>
      </c>
      <c r="G75" s="46"/>
      <c r="H75" s="46">
        <f t="shared" si="1"/>
        <v>500000</v>
      </c>
      <c r="I75" s="100"/>
      <c r="J75" s="97"/>
    </row>
    <row r="76" spans="1:10" s="90" customFormat="1" ht="47.25">
      <c r="A76" s="162" t="s">
        <v>80</v>
      </c>
      <c r="B76" s="162">
        <v>2180</v>
      </c>
      <c r="C76" s="147" t="s">
        <v>81</v>
      </c>
      <c r="D76" s="145" t="s">
        <v>302</v>
      </c>
      <c r="E76" s="22" t="s">
        <v>232</v>
      </c>
      <c r="F76" s="23">
        <v>182995</v>
      </c>
      <c r="G76" s="21">
        <f>4064800+2297230-2297230</f>
        <v>4064800</v>
      </c>
      <c r="H76" s="46">
        <f t="shared" si="1"/>
        <v>4247795</v>
      </c>
      <c r="I76" s="100"/>
      <c r="J76" s="97"/>
    </row>
    <row r="77" spans="1:10" s="90" customFormat="1" ht="63">
      <c r="A77" s="163"/>
      <c r="B77" s="163"/>
      <c r="C77" s="148"/>
      <c r="D77" s="146"/>
      <c r="E77" s="23" t="s">
        <v>234</v>
      </c>
      <c r="F77" s="23">
        <v>2423179</v>
      </c>
      <c r="G77" s="21"/>
      <c r="H77" s="46">
        <f t="shared" si="1"/>
        <v>2423179</v>
      </c>
      <c r="I77" s="100"/>
      <c r="J77" s="97"/>
    </row>
    <row r="78" spans="1:10" s="90" customFormat="1" ht="47.25">
      <c r="A78" s="41" t="s">
        <v>83</v>
      </c>
      <c r="B78" s="41">
        <v>2220</v>
      </c>
      <c r="C78" s="42" t="s">
        <v>82</v>
      </c>
      <c r="D78" s="43" t="s">
        <v>303</v>
      </c>
      <c r="E78" s="22" t="s">
        <v>232</v>
      </c>
      <c r="F78" s="23">
        <v>7610575</v>
      </c>
      <c r="G78" s="21">
        <v>2297230</v>
      </c>
      <c r="H78" s="46">
        <f t="shared" si="1"/>
        <v>9907805</v>
      </c>
      <c r="I78" s="100"/>
      <c r="J78" s="97"/>
    </row>
    <row r="79" spans="1:10" s="90" customFormat="1" ht="220.5">
      <c r="A79" s="51" t="s">
        <v>84</v>
      </c>
      <c r="B79" s="47"/>
      <c r="C79" s="48"/>
      <c r="D79" s="52" t="s">
        <v>260</v>
      </c>
      <c r="E79" s="54"/>
      <c r="F79" s="50">
        <f>F80+F81+F82+F83</f>
        <v>5000000</v>
      </c>
      <c r="G79" s="50">
        <f>G80+G81+G82+G83</f>
        <v>100000</v>
      </c>
      <c r="H79" s="50">
        <f t="shared" si="1"/>
        <v>5100000</v>
      </c>
      <c r="I79" s="99"/>
      <c r="J79" s="97"/>
    </row>
    <row r="80" spans="1:10" s="90" customFormat="1" ht="267.75">
      <c r="A80" s="41" t="s">
        <v>85</v>
      </c>
      <c r="B80" s="41">
        <v>3031</v>
      </c>
      <c r="C80" s="42" t="s">
        <v>86</v>
      </c>
      <c r="D80" s="73" t="s">
        <v>292</v>
      </c>
      <c r="E80" s="173" t="s">
        <v>226</v>
      </c>
      <c r="F80" s="45">
        <v>0</v>
      </c>
      <c r="G80" s="46">
        <v>100000</v>
      </c>
      <c r="H80" s="46">
        <f t="shared" si="1"/>
        <v>100000</v>
      </c>
      <c r="I80" s="100"/>
      <c r="J80" s="97"/>
    </row>
    <row r="81" spans="1:10" s="90" customFormat="1" ht="47.25">
      <c r="A81" s="41" t="s">
        <v>87</v>
      </c>
      <c r="B81" s="41">
        <v>3035</v>
      </c>
      <c r="C81" s="42" t="s">
        <v>88</v>
      </c>
      <c r="D81" s="43" t="s">
        <v>89</v>
      </c>
      <c r="E81" s="171"/>
      <c r="F81" s="45">
        <f>11000000-10000000</f>
        <v>1000000</v>
      </c>
      <c r="G81" s="46"/>
      <c r="H81" s="46">
        <f t="shared" si="1"/>
        <v>1000000</v>
      </c>
      <c r="I81" s="100"/>
      <c r="J81" s="97"/>
    </row>
    <row r="82" spans="1:10" s="90" customFormat="1" ht="47.25">
      <c r="A82" s="41" t="s">
        <v>90</v>
      </c>
      <c r="B82" s="41">
        <v>3037</v>
      </c>
      <c r="C82" s="42" t="s">
        <v>88</v>
      </c>
      <c r="D82" s="43" t="s">
        <v>91</v>
      </c>
      <c r="E82" s="171"/>
      <c r="F82" s="45">
        <v>1000000</v>
      </c>
      <c r="G82" s="46"/>
      <c r="H82" s="46">
        <f t="shared" si="1"/>
        <v>1000000</v>
      </c>
      <c r="I82" s="100"/>
      <c r="J82" s="97"/>
    </row>
    <row r="83" spans="1:10" s="90" customFormat="1" ht="47.25">
      <c r="A83" s="41" t="s">
        <v>92</v>
      </c>
      <c r="B83" s="41">
        <v>3038</v>
      </c>
      <c r="C83" s="42" t="s">
        <v>88</v>
      </c>
      <c r="D83" s="43" t="s">
        <v>93</v>
      </c>
      <c r="E83" s="172"/>
      <c r="F83" s="45">
        <v>3000000</v>
      </c>
      <c r="G83" s="46"/>
      <c r="H83" s="46">
        <f t="shared" si="1"/>
        <v>3000000</v>
      </c>
      <c r="I83" s="100"/>
      <c r="J83" s="97"/>
    </row>
    <row r="84" spans="1:10" s="90" customFormat="1" ht="31.5">
      <c r="A84" s="51" t="s">
        <v>94</v>
      </c>
      <c r="B84" s="47"/>
      <c r="C84" s="48"/>
      <c r="D84" s="49" t="s">
        <v>218</v>
      </c>
      <c r="E84" s="61"/>
      <c r="F84" s="50">
        <f>F85+F86</f>
        <v>177500</v>
      </c>
      <c r="G84" s="50">
        <f>G85+G86</f>
        <v>0</v>
      </c>
      <c r="H84" s="50">
        <f t="shared" si="1"/>
        <v>177500</v>
      </c>
      <c r="I84" s="99"/>
      <c r="J84" s="97"/>
    </row>
    <row r="85" spans="1:10" s="90" customFormat="1" ht="78.75">
      <c r="A85" s="41" t="s">
        <v>95</v>
      </c>
      <c r="B85" s="41">
        <v>3132</v>
      </c>
      <c r="C85" s="42" t="s">
        <v>37</v>
      </c>
      <c r="D85" s="72" t="s">
        <v>96</v>
      </c>
      <c r="E85" s="17" t="s">
        <v>225</v>
      </c>
      <c r="F85" s="45">
        <v>16500</v>
      </c>
      <c r="G85" s="46"/>
      <c r="H85" s="46">
        <f t="shared" si="1"/>
        <v>16500</v>
      </c>
      <c r="I85" s="100"/>
      <c r="J85" s="97"/>
    </row>
    <row r="86" spans="1:10" s="90" customFormat="1" ht="15.75">
      <c r="A86" s="41" t="s">
        <v>97</v>
      </c>
      <c r="B86" s="41">
        <v>3134</v>
      </c>
      <c r="C86" s="42" t="s">
        <v>37</v>
      </c>
      <c r="D86" s="43" t="s">
        <v>290</v>
      </c>
      <c r="E86" s="173" t="s">
        <v>227</v>
      </c>
      <c r="F86" s="45">
        <v>161000</v>
      </c>
      <c r="G86" s="46"/>
      <c r="H86" s="46">
        <f t="shared" si="1"/>
        <v>161000</v>
      </c>
      <c r="I86" s="100"/>
      <c r="J86" s="97"/>
    </row>
    <row r="87" spans="1:10" s="90" customFormat="1" ht="78.75">
      <c r="A87" s="41" t="s">
        <v>98</v>
      </c>
      <c r="B87" s="41">
        <v>3160</v>
      </c>
      <c r="C87" s="42" t="s">
        <v>37</v>
      </c>
      <c r="D87" s="72" t="s">
        <v>289</v>
      </c>
      <c r="E87" s="172"/>
      <c r="F87" s="45">
        <v>1000000</v>
      </c>
      <c r="G87" s="46"/>
      <c r="H87" s="46">
        <f t="shared" si="1"/>
        <v>1000000</v>
      </c>
      <c r="I87" s="100"/>
      <c r="J87" s="97"/>
    </row>
    <row r="88" spans="1:10" s="90" customFormat="1" ht="94.5">
      <c r="A88" s="41">
        <v>1413190</v>
      </c>
      <c r="B88" s="41">
        <v>3190</v>
      </c>
      <c r="C88" s="144">
        <v>1060</v>
      </c>
      <c r="D88" s="73" t="s">
        <v>297</v>
      </c>
      <c r="E88" s="143" t="s">
        <v>226</v>
      </c>
      <c r="F88" s="45">
        <v>25000</v>
      </c>
      <c r="G88" s="46"/>
      <c r="H88" s="46">
        <f t="shared" si="1"/>
        <v>25000</v>
      </c>
      <c r="I88" s="100"/>
      <c r="J88" s="97"/>
    </row>
    <row r="89" spans="1:10" s="90" customFormat="1" ht="15.75">
      <c r="A89" s="74">
        <v>1413200</v>
      </c>
      <c r="B89" s="101"/>
      <c r="C89" s="101"/>
      <c r="D89" s="47" t="s">
        <v>112</v>
      </c>
      <c r="E89" s="101"/>
      <c r="F89" s="50">
        <f>F90</f>
        <v>380000</v>
      </c>
      <c r="G89" s="50"/>
      <c r="H89" s="50">
        <f t="shared" si="1"/>
        <v>380000</v>
      </c>
      <c r="I89" s="100"/>
      <c r="J89" s="97"/>
    </row>
    <row r="90" spans="1:10" s="90" customFormat="1" ht="63">
      <c r="A90" s="41" t="s">
        <v>293</v>
      </c>
      <c r="B90" s="41">
        <v>3202</v>
      </c>
      <c r="C90" s="42" t="s">
        <v>86</v>
      </c>
      <c r="D90" s="78" t="s">
        <v>294</v>
      </c>
      <c r="E90" s="174" t="s">
        <v>226</v>
      </c>
      <c r="F90" s="45">
        <v>380000</v>
      </c>
      <c r="G90" s="46"/>
      <c r="H90" s="46">
        <f t="shared" si="1"/>
        <v>380000</v>
      </c>
      <c r="I90" s="100"/>
      <c r="J90" s="97"/>
    </row>
    <row r="91" spans="1:10" s="104" customFormat="1" ht="15.75">
      <c r="A91" s="75" t="s">
        <v>99</v>
      </c>
      <c r="B91" s="75">
        <v>3300</v>
      </c>
      <c r="C91" s="76" t="s">
        <v>100</v>
      </c>
      <c r="D91" s="77" t="s">
        <v>101</v>
      </c>
      <c r="E91" s="172"/>
      <c r="F91" s="46">
        <v>1935900</v>
      </c>
      <c r="G91" s="46">
        <v>560000</v>
      </c>
      <c r="H91" s="46">
        <f t="shared" si="1"/>
        <v>2495900</v>
      </c>
      <c r="I91" s="100"/>
      <c r="J91" s="103"/>
    </row>
    <row r="92" spans="1:10" s="90" customFormat="1" ht="78.75">
      <c r="A92" s="41" t="s">
        <v>102</v>
      </c>
      <c r="B92" s="41">
        <v>3400</v>
      </c>
      <c r="C92" s="42" t="s">
        <v>100</v>
      </c>
      <c r="D92" s="43" t="s">
        <v>103</v>
      </c>
      <c r="E92" s="17" t="s">
        <v>228</v>
      </c>
      <c r="F92" s="45">
        <f>6142700+126500+157900+33500-25000</f>
        <v>6435600</v>
      </c>
      <c r="G92" s="46"/>
      <c r="H92" s="46">
        <f t="shared" si="1"/>
        <v>6435600</v>
      </c>
      <c r="I92" s="100"/>
      <c r="J92" s="97"/>
    </row>
    <row r="93" spans="1:10" s="90" customFormat="1" ht="47.25">
      <c r="A93" s="41" t="s">
        <v>104</v>
      </c>
      <c r="B93" s="41">
        <v>6310</v>
      </c>
      <c r="C93" s="42" t="s">
        <v>68</v>
      </c>
      <c r="D93" s="43" t="s">
        <v>318</v>
      </c>
      <c r="E93" s="18" t="s">
        <v>333</v>
      </c>
      <c r="F93" s="45">
        <v>0</v>
      </c>
      <c r="G93" s="46">
        <v>6600000</v>
      </c>
      <c r="H93" s="46">
        <f t="shared" si="1"/>
        <v>6600000</v>
      </c>
      <c r="I93" s="100"/>
      <c r="J93" s="97"/>
    </row>
    <row r="94" spans="1:10" s="90" customFormat="1" ht="47.25">
      <c r="A94" s="41" t="s">
        <v>337</v>
      </c>
      <c r="B94" s="41">
        <v>8601</v>
      </c>
      <c r="C94" s="42" t="s">
        <v>12</v>
      </c>
      <c r="D94" s="44" t="s">
        <v>339</v>
      </c>
      <c r="E94" s="18" t="s">
        <v>274</v>
      </c>
      <c r="F94" s="45">
        <v>11367</v>
      </c>
      <c r="G94" s="46"/>
      <c r="H94" s="46">
        <f t="shared" si="1"/>
        <v>11367</v>
      </c>
      <c r="I94" s="100"/>
      <c r="J94" s="97"/>
    </row>
    <row r="95" spans="1:10" s="90" customFormat="1" ht="36" customHeight="1">
      <c r="A95" s="35" t="s">
        <v>105</v>
      </c>
      <c r="B95" s="36"/>
      <c r="C95" s="37"/>
      <c r="D95" s="62" t="s">
        <v>106</v>
      </c>
      <c r="E95" s="63"/>
      <c r="F95" s="40">
        <f>F96+F106+F115</f>
        <v>19768500</v>
      </c>
      <c r="G95" s="40">
        <f>G96+G106+G115</f>
        <v>289660</v>
      </c>
      <c r="H95" s="40">
        <f t="shared" si="1"/>
        <v>20058160</v>
      </c>
      <c r="I95" s="96"/>
      <c r="J95" s="97"/>
    </row>
    <row r="96" spans="1:10" s="90" customFormat="1" ht="47.25">
      <c r="A96" s="56" t="s">
        <v>275</v>
      </c>
      <c r="B96" s="57"/>
      <c r="C96" s="58"/>
      <c r="D96" s="69" t="s">
        <v>261</v>
      </c>
      <c r="E96" s="64"/>
      <c r="F96" s="53">
        <f>F98+F100+F101+F103+F104+F105</f>
        <v>6653500</v>
      </c>
      <c r="G96" s="53">
        <f>G98+G100+G101+G103+G104+G105</f>
        <v>161560</v>
      </c>
      <c r="H96" s="53">
        <f>H99+H101+H102+H104+H105+H98</f>
        <v>6815060</v>
      </c>
      <c r="I96" s="98"/>
      <c r="J96" s="97"/>
    </row>
    <row r="97" spans="1:10" s="102" customFormat="1" ht="63">
      <c r="A97" s="51" t="s">
        <v>276</v>
      </c>
      <c r="B97" s="51"/>
      <c r="C97" s="65"/>
      <c r="D97" s="49" t="s">
        <v>109</v>
      </c>
      <c r="E97" s="61"/>
      <c r="F97" s="50">
        <f>F98</f>
        <v>5354100</v>
      </c>
      <c r="G97" s="50">
        <f>G98</f>
        <v>161560</v>
      </c>
      <c r="H97" s="50">
        <f t="shared" si="1"/>
        <v>5515660</v>
      </c>
      <c r="I97" s="99"/>
      <c r="J97" s="105"/>
    </row>
    <row r="98" spans="1:10" s="90" customFormat="1" ht="63">
      <c r="A98" s="41" t="s">
        <v>277</v>
      </c>
      <c r="B98" s="41">
        <v>3104</v>
      </c>
      <c r="C98" s="42" t="s">
        <v>110</v>
      </c>
      <c r="D98" s="73" t="s">
        <v>295</v>
      </c>
      <c r="E98" s="17" t="s">
        <v>226</v>
      </c>
      <c r="F98" s="45">
        <v>5354100</v>
      </c>
      <c r="G98" s="46">
        <f>61560+100000</f>
        <v>161560</v>
      </c>
      <c r="H98" s="46">
        <f t="shared" si="1"/>
        <v>5515660</v>
      </c>
      <c r="I98" s="100"/>
      <c r="J98" s="97"/>
    </row>
    <row r="99" spans="1:10" s="90" customFormat="1" ht="94.5">
      <c r="A99" s="51" t="s">
        <v>278</v>
      </c>
      <c r="B99" s="47"/>
      <c r="C99" s="48"/>
      <c r="D99" s="52" t="s">
        <v>111</v>
      </c>
      <c r="E99" s="54"/>
      <c r="F99" s="50">
        <f>F100</f>
        <v>627300</v>
      </c>
      <c r="G99" s="50">
        <f>G100</f>
        <v>0</v>
      </c>
      <c r="H99" s="50">
        <f t="shared" si="1"/>
        <v>627300</v>
      </c>
      <c r="I99" s="99"/>
      <c r="J99" s="97"/>
    </row>
    <row r="100" spans="1:10" s="90" customFormat="1" ht="78.75">
      <c r="A100" s="41" t="s">
        <v>279</v>
      </c>
      <c r="B100" s="41">
        <v>3181</v>
      </c>
      <c r="C100" s="42" t="s">
        <v>108</v>
      </c>
      <c r="D100" s="87" t="s">
        <v>296</v>
      </c>
      <c r="E100" s="173" t="s">
        <v>226</v>
      </c>
      <c r="F100" s="45">
        <v>627300</v>
      </c>
      <c r="G100" s="46"/>
      <c r="H100" s="46">
        <f t="shared" si="1"/>
        <v>627300</v>
      </c>
      <c r="I100" s="100"/>
      <c r="J100" s="97"/>
    </row>
    <row r="101" spans="1:10" s="90" customFormat="1" ht="94.5">
      <c r="A101" s="41" t="s">
        <v>280</v>
      </c>
      <c r="B101" s="41">
        <v>3190</v>
      </c>
      <c r="C101" s="42" t="s">
        <v>107</v>
      </c>
      <c r="D101" s="73" t="s">
        <v>297</v>
      </c>
      <c r="E101" s="172"/>
      <c r="F101" s="45">
        <v>601100</v>
      </c>
      <c r="G101" s="46"/>
      <c r="H101" s="46">
        <f t="shared" si="1"/>
        <v>601100</v>
      </c>
      <c r="I101" s="100"/>
      <c r="J101" s="97"/>
    </row>
    <row r="102" spans="1:10" s="90" customFormat="1" ht="15.75">
      <c r="A102" s="51" t="s">
        <v>281</v>
      </c>
      <c r="B102" s="47"/>
      <c r="C102" s="48"/>
      <c r="D102" s="52" t="s">
        <v>112</v>
      </c>
      <c r="E102" s="54"/>
      <c r="F102" s="50">
        <f>F103</f>
        <v>50000</v>
      </c>
      <c r="G102" s="50">
        <f>G103</f>
        <v>0</v>
      </c>
      <c r="H102" s="50">
        <f t="shared" si="1"/>
        <v>50000</v>
      </c>
      <c r="I102" s="99"/>
      <c r="J102" s="97"/>
    </row>
    <row r="103" spans="1:10" s="90" customFormat="1" ht="63">
      <c r="A103" s="41" t="s">
        <v>282</v>
      </c>
      <c r="B103" s="41">
        <v>3202</v>
      </c>
      <c r="C103" s="42" t="s">
        <v>86</v>
      </c>
      <c r="D103" s="73" t="s">
        <v>294</v>
      </c>
      <c r="E103" s="173" t="s">
        <v>226</v>
      </c>
      <c r="F103" s="45">
        <v>50000</v>
      </c>
      <c r="G103" s="46"/>
      <c r="H103" s="46">
        <f t="shared" si="1"/>
        <v>50000</v>
      </c>
      <c r="I103" s="100"/>
      <c r="J103" s="97"/>
    </row>
    <row r="104" spans="1:10" s="90" customFormat="1" ht="31.5">
      <c r="A104" s="41" t="s">
        <v>283</v>
      </c>
      <c r="B104" s="41">
        <v>3400</v>
      </c>
      <c r="C104" s="42" t="s">
        <v>100</v>
      </c>
      <c r="D104" s="43" t="s">
        <v>103</v>
      </c>
      <c r="E104" s="172"/>
      <c r="F104" s="45">
        <v>21000</v>
      </c>
      <c r="G104" s="46"/>
      <c r="H104" s="46">
        <f t="shared" si="1"/>
        <v>21000</v>
      </c>
      <c r="I104" s="100"/>
      <c r="J104" s="97"/>
    </row>
    <row r="105" spans="1:10" s="90" customFormat="1" ht="47.25">
      <c r="A105" s="41" t="s">
        <v>271</v>
      </c>
      <c r="B105" s="41" t="s">
        <v>319</v>
      </c>
      <c r="C105" s="42" t="s">
        <v>68</v>
      </c>
      <c r="D105" s="43" t="s">
        <v>318</v>
      </c>
      <c r="E105" s="18" t="s">
        <v>333</v>
      </c>
      <c r="F105" s="45">
        <v>0</v>
      </c>
      <c r="G105" s="46">
        <f>100000-100000</f>
        <v>0</v>
      </c>
      <c r="H105" s="46">
        <f t="shared" si="1"/>
        <v>0</v>
      </c>
      <c r="I105" s="100"/>
      <c r="J105" s="97"/>
    </row>
    <row r="106" spans="1:10" s="90" customFormat="1" ht="47.25">
      <c r="A106" s="56" t="s">
        <v>275</v>
      </c>
      <c r="B106" s="57"/>
      <c r="C106" s="58"/>
      <c r="D106" s="69" t="s">
        <v>262</v>
      </c>
      <c r="E106" s="64"/>
      <c r="F106" s="53">
        <f>F108+F110+F111+F113+F114</f>
        <v>6333400</v>
      </c>
      <c r="G106" s="53">
        <f>G108+G110+G111+G113+G114</f>
        <v>73100</v>
      </c>
      <c r="H106" s="53">
        <f t="shared" si="1"/>
        <v>6406500</v>
      </c>
      <c r="I106" s="98"/>
      <c r="J106" s="97"/>
    </row>
    <row r="107" spans="1:10" s="90" customFormat="1" ht="63">
      <c r="A107" s="51" t="s">
        <v>276</v>
      </c>
      <c r="B107" s="47"/>
      <c r="C107" s="48"/>
      <c r="D107" s="52" t="s">
        <v>109</v>
      </c>
      <c r="E107" s="54"/>
      <c r="F107" s="50">
        <f>F108</f>
        <v>4936300</v>
      </c>
      <c r="G107" s="50">
        <f>G108</f>
        <v>73100</v>
      </c>
      <c r="H107" s="50">
        <f aca="true" t="shared" si="2" ref="H107:H126">F107+G107</f>
        <v>5009400</v>
      </c>
      <c r="I107" s="99"/>
      <c r="J107" s="97"/>
    </row>
    <row r="108" spans="1:10" s="90" customFormat="1" ht="63">
      <c r="A108" s="41" t="s">
        <v>277</v>
      </c>
      <c r="B108" s="41">
        <v>3104</v>
      </c>
      <c r="C108" s="42" t="s">
        <v>110</v>
      </c>
      <c r="D108" s="73" t="s">
        <v>295</v>
      </c>
      <c r="E108" s="17" t="s">
        <v>226</v>
      </c>
      <c r="F108" s="45">
        <v>4936300</v>
      </c>
      <c r="G108" s="46">
        <v>73100</v>
      </c>
      <c r="H108" s="46">
        <f t="shared" si="2"/>
        <v>5009400</v>
      </c>
      <c r="I108" s="100"/>
      <c r="J108" s="97"/>
    </row>
    <row r="109" spans="1:10" s="90" customFormat="1" ht="94.5">
      <c r="A109" s="51" t="s">
        <v>278</v>
      </c>
      <c r="B109" s="47"/>
      <c r="C109" s="48"/>
      <c r="D109" s="52" t="s">
        <v>111</v>
      </c>
      <c r="E109" s="54"/>
      <c r="F109" s="50">
        <f>F110</f>
        <v>365600</v>
      </c>
      <c r="G109" s="50">
        <f>G110</f>
        <v>0</v>
      </c>
      <c r="H109" s="50">
        <f t="shared" si="2"/>
        <v>365600</v>
      </c>
      <c r="I109" s="99"/>
      <c r="J109" s="97"/>
    </row>
    <row r="110" spans="1:10" s="90" customFormat="1" ht="78.75">
      <c r="A110" s="41" t="s">
        <v>279</v>
      </c>
      <c r="B110" s="41">
        <v>3181</v>
      </c>
      <c r="C110" s="42" t="s">
        <v>108</v>
      </c>
      <c r="D110" s="87" t="s">
        <v>296</v>
      </c>
      <c r="E110" s="17" t="s">
        <v>226</v>
      </c>
      <c r="F110" s="45">
        <v>365600</v>
      </c>
      <c r="G110" s="46"/>
      <c r="H110" s="46">
        <f t="shared" si="2"/>
        <v>365600</v>
      </c>
      <c r="I110" s="100"/>
      <c r="J110" s="97"/>
    </row>
    <row r="111" spans="1:10" s="90" customFormat="1" ht="94.5">
      <c r="A111" s="41" t="s">
        <v>280</v>
      </c>
      <c r="B111" s="41">
        <v>3190</v>
      </c>
      <c r="C111" s="42" t="s">
        <v>107</v>
      </c>
      <c r="D111" s="73" t="s">
        <v>297</v>
      </c>
      <c r="E111" s="17" t="s">
        <v>226</v>
      </c>
      <c r="F111" s="45">
        <v>955500</v>
      </c>
      <c r="G111" s="46"/>
      <c r="H111" s="46">
        <f t="shared" si="2"/>
        <v>955500</v>
      </c>
      <c r="I111" s="100"/>
      <c r="J111" s="97"/>
    </row>
    <row r="112" spans="1:10" s="90" customFormat="1" ht="15.75">
      <c r="A112" s="51" t="s">
        <v>281</v>
      </c>
      <c r="B112" s="47"/>
      <c r="C112" s="48"/>
      <c r="D112" s="52" t="s">
        <v>112</v>
      </c>
      <c r="E112" s="54"/>
      <c r="F112" s="50">
        <f>F113</f>
        <v>55000</v>
      </c>
      <c r="G112" s="50">
        <f>G113</f>
        <v>0</v>
      </c>
      <c r="H112" s="50">
        <f t="shared" si="2"/>
        <v>55000</v>
      </c>
      <c r="I112" s="99"/>
      <c r="J112" s="97"/>
    </row>
    <row r="113" spans="1:10" s="90" customFormat="1" ht="63">
      <c r="A113" s="41" t="s">
        <v>282</v>
      </c>
      <c r="B113" s="41">
        <v>3202</v>
      </c>
      <c r="C113" s="42" t="s">
        <v>86</v>
      </c>
      <c r="D113" s="73" t="s">
        <v>294</v>
      </c>
      <c r="E113" s="17" t="s">
        <v>226</v>
      </c>
      <c r="F113" s="45">
        <v>55000</v>
      </c>
      <c r="G113" s="46"/>
      <c r="H113" s="46">
        <f t="shared" si="2"/>
        <v>55000</v>
      </c>
      <c r="I113" s="100"/>
      <c r="J113" s="97"/>
    </row>
    <row r="114" spans="1:10" s="90" customFormat="1" ht="47.25">
      <c r="A114" s="41" t="s">
        <v>283</v>
      </c>
      <c r="B114" s="41">
        <v>3400</v>
      </c>
      <c r="C114" s="42" t="s">
        <v>100</v>
      </c>
      <c r="D114" s="43" t="s">
        <v>103</v>
      </c>
      <c r="E114" s="17" t="s">
        <v>230</v>
      </c>
      <c r="F114" s="45">
        <v>21000</v>
      </c>
      <c r="G114" s="46"/>
      <c r="H114" s="46">
        <f t="shared" si="2"/>
        <v>21000</v>
      </c>
      <c r="I114" s="100"/>
      <c r="J114" s="97"/>
    </row>
    <row r="115" spans="1:10" s="90" customFormat="1" ht="47.25">
      <c r="A115" s="56" t="s">
        <v>275</v>
      </c>
      <c r="B115" s="57"/>
      <c r="C115" s="58"/>
      <c r="D115" s="69" t="s">
        <v>263</v>
      </c>
      <c r="E115" s="64"/>
      <c r="F115" s="53">
        <f>F117+F119+F120+F122+F123</f>
        <v>6781600</v>
      </c>
      <c r="G115" s="53">
        <f>G117+G119+G120+G122+G123</f>
        <v>55000</v>
      </c>
      <c r="H115" s="53">
        <f t="shared" si="2"/>
        <v>6836600</v>
      </c>
      <c r="I115" s="98"/>
      <c r="J115" s="97"/>
    </row>
    <row r="116" spans="1:10" s="90" customFormat="1" ht="63">
      <c r="A116" s="51" t="s">
        <v>276</v>
      </c>
      <c r="B116" s="47"/>
      <c r="C116" s="48"/>
      <c r="D116" s="52" t="s">
        <v>109</v>
      </c>
      <c r="E116" s="54"/>
      <c r="F116" s="50">
        <f>F117</f>
        <v>5778500</v>
      </c>
      <c r="G116" s="50">
        <f>G117</f>
        <v>55000</v>
      </c>
      <c r="H116" s="50">
        <f t="shared" si="2"/>
        <v>5833500</v>
      </c>
      <c r="I116" s="99"/>
      <c r="J116" s="97"/>
    </row>
    <row r="117" spans="1:10" s="90" customFormat="1" ht="63">
      <c r="A117" s="41" t="s">
        <v>277</v>
      </c>
      <c r="B117" s="41">
        <v>3104</v>
      </c>
      <c r="C117" s="42" t="s">
        <v>110</v>
      </c>
      <c r="D117" s="73" t="s">
        <v>295</v>
      </c>
      <c r="E117" s="17" t="s">
        <v>226</v>
      </c>
      <c r="F117" s="45">
        <v>5778500</v>
      </c>
      <c r="G117" s="46">
        <v>55000</v>
      </c>
      <c r="H117" s="46">
        <f t="shared" si="2"/>
        <v>5833500</v>
      </c>
      <c r="I117" s="100"/>
      <c r="J117" s="97"/>
    </row>
    <row r="118" spans="1:10" s="90" customFormat="1" ht="94.5">
      <c r="A118" s="51" t="s">
        <v>278</v>
      </c>
      <c r="B118" s="47"/>
      <c r="C118" s="48"/>
      <c r="D118" s="52" t="s">
        <v>111</v>
      </c>
      <c r="E118" s="54"/>
      <c r="F118" s="50">
        <f>F119</f>
        <v>322700</v>
      </c>
      <c r="G118" s="50">
        <f>G119</f>
        <v>0</v>
      </c>
      <c r="H118" s="50">
        <f t="shared" si="2"/>
        <v>322700</v>
      </c>
      <c r="I118" s="99"/>
      <c r="J118" s="97"/>
    </row>
    <row r="119" spans="1:10" s="90" customFormat="1" ht="78.75">
      <c r="A119" s="41" t="s">
        <v>279</v>
      </c>
      <c r="B119" s="41">
        <v>3181</v>
      </c>
      <c r="C119" s="42" t="s">
        <v>108</v>
      </c>
      <c r="D119" s="73" t="s">
        <v>296</v>
      </c>
      <c r="E119" s="173" t="s">
        <v>226</v>
      </c>
      <c r="F119" s="45">
        <v>322700</v>
      </c>
      <c r="G119" s="46"/>
      <c r="H119" s="46">
        <f t="shared" si="2"/>
        <v>322700</v>
      </c>
      <c r="I119" s="100"/>
      <c r="J119" s="97"/>
    </row>
    <row r="120" spans="1:10" s="90" customFormat="1" ht="100.5" customHeight="1">
      <c r="A120" s="41" t="s">
        <v>280</v>
      </c>
      <c r="B120" s="41">
        <v>3190</v>
      </c>
      <c r="C120" s="42" t="s">
        <v>107</v>
      </c>
      <c r="D120" s="87" t="s">
        <v>297</v>
      </c>
      <c r="E120" s="172"/>
      <c r="F120" s="45">
        <v>609600</v>
      </c>
      <c r="G120" s="46"/>
      <c r="H120" s="46">
        <f t="shared" si="2"/>
        <v>609600</v>
      </c>
      <c r="I120" s="100"/>
      <c r="J120" s="97"/>
    </row>
    <row r="121" spans="1:10" s="90" customFormat="1" ht="15.75">
      <c r="A121" s="51" t="s">
        <v>281</v>
      </c>
      <c r="B121" s="47"/>
      <c r="C121" s="48"/>
      <c r="D121" s="52" t="s">
        <v>112</v>
      </c>
      <c r="E121" s="54"/>
      <c r="F121" s="50">
        <f>F122</f>
        <v>55000</v>
      </c>
      <c r="G121" s="50"/>
      <c r="H121" s="50">
        <f t="shared" si="2"/>
        <v>55000</v>
      </c>
      <c r="I121" s="99"/>
      <c r="J121" s="97"/>
    </row>
    <row r="122" spans="1:10" s="90" customFormat="1" ht="63">
      <c r="A122" s="41" t="s">
        <v>282</v>
      </c>
      <c r="B122" s="41">
        <v>3202</v>
      </c>
      <c r="C122" s="42" t="s">
        <v>86</v>
      </c>
      <c r="D122" s="73" t="s">
        <v>294</v>
      </c>
      <c r="E122" s="173" t="s">
        <v>226</v>
      </c>
      <c r="F122" s="45">
        <v>55000</v>
      </c>
      <c r="G122" s="46"/>
      <c r="H122" s="46">
        <f t="shared" si="2"/>
        <v>55000</v>
      </c>
      <c r="I122" s="100"/>
      <c r="J122" s="97"/>
    </row>
    <row r="123" spans="1:10" s="90" customFormat="1" ht="31.5">
      <c r="A123" s="41" t="s">
        <v>283</v>
      </c>
      <c r="B123" s="41">
        <v>3400</v>
      </c>
      <c r="C123" s="42" t="s">
        <v>100</v>
      </c>
      <c r="D123" s="43" t="s">
        <v>103</v>
      </c>
      <c r="E123" s="172"/>
      <c r="F123" s="45">
        <v>15800</v>
      </c>
      <c r="G123" s="46"/>
      <c r="H123" s="46">
        <f t="shared" si="2"/>
        <v>15800</v>
      </c>
      <c r="I123" s="100"/>
      <c r="J123" s="97"/>
    </row>
    <row r="124" spans="1:10" s="90" customFormat="1" ht="15.75">
      <c r="A124" s="35" t="s">
        <v>113</v>
      </c>
      <c r="B124" s="36"/>
      <c r="C124" s="37"/>
      <c r="D124" s="62" t="s">
        <v>114</v>
      </c>
      <c r="E124" s="63"/>
      <c r="F124" s="40">
        <f>F125+F130+F133+F136</f>
        <v>3810800</v>
      </c>
      <c r="G124" s="40">
        <f>G125+G130+G133+G136</f>
        <v>0</v>
      </c>
      <c r="H124" s="40">
        <f t="shared" si="2"/>
        <v>3810800</v>
      </c>
      <c r="I124" s="96"/>
      <c r="J124" s="97"/>
    </row>
    <row r="125" spans="1:10" s="90" customFormat="1" ht="15.75">
      <c r="A125" s="56" t="s">
        <v>115</v>
      </c>
      <c r="B125" s="57"/>
      <c r="C125" s="58"/>
      <c r="D125" s="69" t="s">
        <v>219</v>
      </c>
      <c r="E125" s="64"/>
      <c r="F125" s="53">
        <f>F127+F128+F129</f>
        <v>3766900</v>
      </c>
      <c r="G125" s="53">
        <f>G127+G128+G129</f>
        <v>0</v>
      </c>
      <c r="H125" s="53">
        <f t="shared" si="2"/>
        <v>3766900</v>
      </c>
      <c r="I125" s="98"/>
      <c r="J125" s="97"/>
    </row>
    <row r="126" spans="1:10" s="90" customFormat="1" ht="31.5">
      <c r="A126" s="51" t="s">
        <v>116</v>
      </c>
      <c r="B126" s="47"/>
      <c r="C126" s="48"/>
      <c r="D126" s="52" t="s">
        <v>117</v>
      </c>
      <c r="E126" s="54"/>
      <c r="F126" s="50">
        <f>F127+F128</f>
        <v>3721900</v>
      </c>
      <c r="G126" s="50">
        <f>G127+G128</f>
        <v>0</v>
      </c>
      <c r="H126" s="50">
        <f t="shared" si="2"/>
        <v>3721900</v>
      </c>
      <c r="I126" s="99"/>
      <c r="J126" s="97"/>
    </row>
    <row r="127" spans="1:10" s="90" customFormat="1" ht="47.25">
      <c r="A127" s="41" t="s">
        <v>118</v>
      </c>
      <c r="B127" s="41">
        <v>3111</v>
      </c>
      <c r="C127" s="42" t="s">
        <v>37</v>
      </c>
      <c r="D127" s="43" t="s">
        <v>298</v>
      </c>
      <c r="E127" s="173" t="s">
        <v>229</v>
      </c>
      <c r="F127" s="45">
        <v>3624100</v>
      </c>
      <c r="G127" s="46"/>
      <c r="H127" s="46">
        <f aca="true" t="shared" si="3" ref="H127:H204">F127+G127</f>
        <v>3624100</v>
      </c>
      <c r="I127" s="100"/>
      <c r="J127" s="97"/>
    </row>
    <row r="128" spans="1:10" s="90" customFormat="1" ht="31.5">
      <c r="A128" s="41" t="s">
        <v>119</v>
      </c>
      <c r="B128" s="41">
        <v>3112</v>
      </c>
      <c r="C128" s="42" t="s">
        <v>37</v>
      </c>
      <c r="D128" s="43" t="s">
        <v>291</v>
      </c>
      <c r="E128" s="171"/>
      <c r="F128" s="45">
        <v>97800</v>
      </c>
      <c r="G128" s="46"/>
      <c r="H128" s="46">
        <f t="shared" si="3"/>
        <v>97800</v>
      </c>
      <c r="I128" s="100"/>
      <c r="J128" s="97"/>
    </row>
    <row r="129" spans="1:10" s="90" customFormat="1" ht="15.75">
      <c r="A129" s="41" t="s">
        <v>120</v>
      </c>
      <c r="B129" s="41">
        <v>3500</v>
      </c>
      <c r="C129" s="42" t="s">
        <v>37</v>
      </c>
      <c r="D129" s="43" t="s">
        <v>13</v>
      </c>
      <c r="E129" s="172"/>
      <c r="F129" s="45">
        <v>45000</v>
      </c>
      <c r="G129" s="46"/>
      <c r="H129" s="46">
        <f t="shared" si="3"/>
        <v>45000</v>
      </c>
      <c r="I129" s="100"/>
      <c r="J129" s="97"/>
    </row>
    <row r="130" spans="1:10" s="90" customFormat="1" ht="31.5">
      <c r="A130" s="56" t="s">
        <v>115</v>
      </c>
      <c r="B130" s="57"/>
      <c r="C130" s="58"/>
      <c r="D130" s="68" t="s">
        <v>284</v>
      </c>
      <c r="E130" s="59"/>
      <c r="F130" s="53">
        <f>F132</f>
        <v>18900</v>
      </c>
      <c r="G130" s="53">
        <f>G132</f>
        <v>0</v>
      </c>
      <c r="H130" s="53">
        <f t="shared" si="3"/>
        <v>18900</v>
      </c>
      <c r="I130" s="98"/>
      <c r="J130" s="97"/>
    </row>
    <row r="131" spans="1:10" s="90" customFormat="1" ht="31.5">
      <c r="A131" s="51" t="s">
        <v>116</v>
      </c>
      <c r="B131" s="47"/>
      <c r="C131" s="48"/>
      <c r="D131" s="52" t="s">
        <v>117</v>
      </c>
      <c r="E131" s="54"/>
      <c r="F131" s="50">
        <v>18900</v>
      </c>
      <c r="G131" s="50">
        <v>0</v>
      </c>
      <c r="H131" s="50">
        <f t="shared" si="3"/>
        <v>18900</v>
      </c>
      <c r="I131" s="96"/>
      <c r="J131" s="97"/>
    </row>
    <row r="132" spans="1:10" s="90" customFormat="1" ht="47.25">
      <c r="A132" s="41" t="s">
        <v>119</v>
      </c>
      <c r="B132" s="41">
        <v>3112</v>
      </c>
      <c r="C132" s="42" t="s">
        <v>37</v>
      </c>
      <c r="D132" s="43" t="s">
        <v>291</v>
      </c>
      <c r="E132" s="17" t="s">
        <v>229</v>
      </c>
      <c r="F132" s="45">
        <v>18900</v>
      </c>
      <c r="G132" s="46"/>
      <c r="H132" s="46">
        <f t="shared" si="3"/>
        <v>18900</v>
      </c>
      <c r="I132" s="100"/>
      <c r="J132" s="97"/>
    </row>
    <row r="133" spans="1:10" s="90" customFormat="1" ht="31.5">
      <c r="A133" s="56" t="s">
        <v>115</v>
      </c>
      <c r="B133" s="57"/>
      <c r="C133" s="58"/>
      <c r="D133" s="68" t="s">
        <v>285</v>
      </c>
      <c r="E133" s="59"/>
      <c r="F133" s="53">
        <f>F135</f>
        <v>10000</v>
      </c>
      <c r="G133" s="53">
        <f>G135</f>
        <v>0</v>
      </c>
      <c r="H133" s="53">
        <f t="shared" si="3"/>
        <v>10000</v>
      </c>
      <c r="I133" s="98"/>
      <c r="J133" s="97"/>
    </row>
    <row r="134" spans="1:10" s="90" customFormat="1" ht="31.5">
      <c r="A134" s="51" t="s">
        <v>116</v>
      </c>
      <c r="B134" s="47"/>
      <c r="C134" s="48"/>
      <c r="D134" s="52" t="s">
        <v>117</v>
      </c>
      <c r="E134" s="54"/>
      <c r="F134" s="50">
        <v>10000</v>
      </c>
      <c r="G134" s="50">
        <v>0</v>
      </c>
      <c r="H134" s="50">
        <f t="shared" si="3"/>
        <v>10000</v>
      </c>
      <c r="I134" s="96"/>
      <c r="J134" s="97"/>
    </row>
    <row r="135" spans="1:10" s="90" customFormat="1" ht="47.25">
      <c r="A135" s="41" t="s">
        <v>119</v>
      </c>
      <c r="B135" s="41">
        <v>3112</v>
      </c>
      <c r="C135" s="42" t="s">
        <v>37</v>
      </c>
      <c r="D135" s="43" t="s">
        <v>291</v>
      </c>
      <c r="E135" s="17" t="s">
        <v>229</v>
      </c>
      <c r="F135" s="45">
        <v>10000</v>
      </c>
      <c r="G135" s="46"/>
      <c r="H135" s="46">
        <f t="shared" si="3"/>
        <v>10000</v>
      </c>
      <c r="I135" s="100"/>
      <c r="J135" s="97"/>
    </row>
    <row r="136" spans="1:10" s="90" customFormat="1" ht="31.5">
      <c r="A136" s="56" t="s">
        <v>115</v>
      </c>
      <c r="B136" s="57"/>
      <c r="C136" s="58"/>
      <c r="D136" s="68" t="s">
        <v>286</v>
      </c>
      <c r="E136" s="59"/>
      <c r="F136" s="53">
        <f>F138</f>
        <v>15000</v>
      </c>
      <c r="G136" s="53">
        <f>G138</f>
        <v>0</v>
      </c>
      <c r="H136" s="53">
        <f t="shared" si="3"/>
        <v>15000</v>
      </c>
      <c r="I136" s="98"/>
      <c r="J136" s="97"/>
    </row>
    <row r="137" spans="1:10" s="90" customFormat="1" ht="31.5">
      <c r="A137" s="51" t="s">
        <v>116</v>
      </c>
      <c r="B137" s="47"/>
      <c r="C137" s="48"/>
      <c r="D137" s="52" t="s">
        <v>117</v>
      </c>
      <c r="E137" s="54"/>
      <c r="F137" s="50">
        <v>15000</v>
      </c>
      <c r="G137" s="50">
        <v>0</v>
      </c>
      <c r="H137" s="50">
        <f t="shared" si="3"/>
        <v>15000</v>
      </c>
      <c r="I137" s="96"/>
      <c r="J137" s="97"/>
    </row>
    <row r="138" spans="1:10" s="90" customFormat="1" ht="47.25">
      <c r="A138" s="41" t="s">
        <v>119</v>
      </c>
      <c r="B138" s="41">
        <v>3112</v>
      </c>
      <c r="C138" s="42" t="s">
        <v>37</v>
      </c>
      <c r="D138" s="43" t="s">
        <v>291</v>
      </c>
      <c r="E138" s="17" t="s">
        <v>229</v>
      </c>
      <c r="F138" s="45">
        <v>15000</v>
      </c>
      <c r="G138" s="46"/>
      <c r="H138" s="46">
        <f t="shared" si="3"/>
        <v>15000</v>
      </c>
      <c r="I138" s="100"/>
      <c r="J138" s="97"/>
    </row>
    <row r="139" spans="1:10" s="90" customFormat="1" ht="15.75">
      <c r="A139" s="35" t="s">
        <v>121</v>
      </c>
      <c r="B139" s="36"/>
      <c r="C139" s="37"/>
      <c r="D139" s="62" t="s">
        <v>122</v>
      </c>
      <c r="E139" s="63"/>
      <c r="F139" s="40">
        <f>F140</f>
        <v>96916</v>
      </c>
      <c r="G139" s="40">
        <f>G140</f>
        <v>0</v>
      </c>
      <c r="H139" s="40">
        <f t="shared" si="3"/>
        <v>96916</v>
      </c>
      <c r="I139" s="96"/>
      <c r="J139" s="97"/>
    </row>
    <row r="140" spans="1:10" s="90" customFormat="1" ht="15.75">
      <c r="A140" s="56" t="s">
        <v>123</v>
      </c>
      <c r="B140" s="57"/>
      <c r="C140" s="58"/>
      <c r="D140" s="68" t="s">
        <v>124</v>
      </c>
      <c r="E140" s="59"/>
      <c r="F140" s="53">
        <f>F141</f>
        <v>96916</v>
      </c>
      <c r="G140" s="53">
        <f>G141</f>
        <v>0</v>
      </c>
      <c r="H140" s="53">
        <f t="shared" si="3"/>
        <v>96916</v>
      </c>
      <c r="I140" s="98"/>
      <c r="J140" s="97"/>
    </row>
    <row r="141" spans="1:10" s="90" customFormat="1" ht="47.25">
      <c r="A141" s="41" t="s">
        <v>338</v>
      </c>
      <c r="B141" s="41">
        <v>8601</v>
      </c>
      <c r="C141" s="42" t="s">
        <v>12</v>
      </c>
      <c r="D141" s="44" t="s">
        <v>339</v>
      </c>
      <c r="E141" s="18" t="s">
        <v>274</v>
      </c>
      <c r="F141" s="45">
        <f>46916+50000</f>
        <v>96916</v>
      </c>
      <c r="G141" s="46"/>
      <c r="H141" s="46">
        <f t="shared" si="3"/>
        <v>96916</v>
      </c>
      <c r="I141" s="100"/>
      <c r="J141" s="97"/>
    </row>
    <row r="142" spans="1:10" s="90" customFormat="1" ht="31.5">
      <c r="A142" s="35" t="s">
        <v>125</v>
      </c>
      <c r="B142" s="36"/>
      <c r="C142" s="37"/>
      <c r="D142" s="62" t="s">
        <v>126</v>
      </c>
      <c r="E142" s="63"/>
      <c r="F142" s="40">
        <f>F143</f>
        <v>10000</v>
      </c>
      <c r="G142" s="40">
        <f>G143</f>
        <v>0</v>
      </c>
      <c r="H142" s="40">
        <f t="shared" si="3"/>
        <v>10000</v>
      </c>
      <c r="I142" s="96"/>
      <c r="J142" s="97"/>
    </row>
    <row r="143" spans="1:10" s="90" customFormat="1" ht="31.5">
      <c r="A143" s="56" t="s">
        <v>127</v>
      </c>
      <c r="B143" s="57"/>
      <c r="C143" s="58"/>
      <c r="D143" s="68" t="s">
        <v>128</v>
      </c>
      <c r="E143" s="59"/>
      <c r="F143" s="53">
        <f>F144</f>
        <v>10000</v>
      </c>
      <c r="G143" s="53">
        <f>G144</f>
        <v>0</v>
      </c>
      <c r="H143" s="53">
        <f t="shared" si="3"/>
        <v>10000</v>
      </c>
      <c r="I143" s="98"/>
      <c r="J143" s="97"/>
    </row>
    <row r="144" spans="1:10" s="90" customFormat="1" ht="47.25">
      <c r="A144" s="41" t="s">
        <v>129</v>
      </c>
      <c r="B144" s="41">
        <v>7450</v>
      </c>
      <c r="C144" s="42" t="s">
        <v>130</v>
      </c>
      <c r="D144" s="43" t="s">
        <v>320</v>
      </c>
      <c r="E144" s="17" t="s">
        <v>321</v>
      </c>
      <c r="F144" s="45">
        <v>10000</v>
      </c>
      <c r="G144" s="46"/>
      <c r="H144" s="46">
        <f t="shared" si="3"/>
        <v>10000</v>
      </c>
      <c r="I144" s="100"/>
      <c r="J144" s="97"/>
    </row>
    <row r="145" spans="1:10" s="90" customFormat="1" ht="15.75">
      <c r="A145" s="35" t="s">
        <v>131</v>
      </c>
      <c r="B145" s="36"/>
      <c r="C145" s="37"/>
      <c r="D145" s="62" t="s">
        <v>132</v>
      </c>
      <c r="E145" s="63"/>
      <c r="F145" s="40">
        <f>F146</f>
        <v>2100000</v>
      </c>
      <c r="G145" s="40">
        <f>G146</f>
        <v>240000</v>
      </c>
      <c r="H145" s="40">
        <f t="shared" si="3"/>
        <v>2340000</v>
      </c>
      <c r="I145" s="96"/>
      <c r="J145" s="97"/>
    </row>
    <row r="146" spans="1:10" s="90" customFormat="1" ht="51" customHeight="1">
      <c r="A146" s="56" t="s">
        <v>133</v>
      </c>
      <c r="B146" s="57"/>
      <c r="C146" s="58"/>
      <c r="D146" s="68" t="s">
        <v>134</v>
      </c>
      <c r="E146" s="59"/>
      <c r="F146" s="53">
        <f>F147+F148+F149</f>
        <v>2100000</v>
      </c>
      <c r="G146" s="53">
        <f>G147+G148+G149</f>
        <v>240000</v>
      </c>
      <c r="H146" s="53">
        <f>H147+H148+H149</f>
        <v>2340000</v>
      </c>
      <c r="I146" s="98"/>
      <c r="J146" s="97"/>
    </row>
    <row r="147" spans="1:11" s="90" customFormat="1" ht="47.25">
      <c r="A147" s="41" t="s">
        <v>135</v>
      </c>
      <c r="B147" s="41">
        <v>7310</v>
      </c>
      <c r="C147" s="42" t="s">
        <v>136</v>
      </c>
      <c r="D147" s="43" t="s">
        <v>317</v>
      </c>
      <c r="E147" s="17" t="s">
        <v>387</v>
      </c>
      <c r="F147" s="45">
        <f>1550000-150000-500000</f>
        <v>900000</v>
      </c>
      <c r="G147" s="46">
        <v>90000</v>
      </c>
      <c r="H147" s="46">
        <f t="shared" si="3"/>
        <v>990000</v>
      </c>
      <c r="I147" s="100"/>
      <c r="J147" s="97"/>
      <c r="K147" s="97"/>
    </row>
    <row r="148" spans="1:11" s="90" customFormat="1" ht="78.75" customHeight="1">
      <c r="A148" s="41">
        <v>4518070</v>
      </c>
      <c r="B148" s="41">
        <v>8070</v>
      </c>
      <c r="C148" s="42" t="s">
        <v>68</v>
      </c>
      <c r="D148" s="43" t="s">
        <v>388</v>
      </c>
      <c r="E148" s="17" t="s">
        <v>387</v>
      </c>
      <c r="F148" s="45">
        <v>0</v>
      </c>
      <c r="G148" s="46">
        <f>150000</f>
        <v>150000</v>
      </c>
      <c r="H148" s="46">
        <f t="shared" si="3"/>
        <v>150000</v>
      </c>
      <c r="I148" s="100"/>
      <c r="J148" s="97"/>
      <c r="K148" s="97"/>
    </row>
    <row r="149" spans="1:11" s="108" customFormat="1" ht="15.75">
      <c r="A149" s="81" t="s">
        <v>272</v>
      </c>
      <c r="B149" s="81">
        <v>8600</v>
      </c>
      <c r="C149" s="82" t="s">
        <v>12</v>
      </c>
      <c r="D149" s="88" t="s">
        <v>13</v>
      </c>
      <c r="E149" s="83"/>
      <c r="F149" s="84">
        <f>F150+F153</f>
        <v>1200000</v>
      </c>
      <c r="G149" s="84">
        <f>G150+G153</f>
        <v>0</v>
      </c>
      <c r="H149" s="84">
        <f>H150+H153</f>
        <v>1200000</v>
      </c>
      <c r="I149" s="106"/>
      <c r="J149" s="107"/>
      <c r="K149" s="107"/>
    </row>
    <row r="150" spans="1:10" s="90" customFormat="1" ht="78.75">
      <c r="A150" s="41" t="s">
        <v>328</v>
      </c>
      <c r="B150" s="41">
        <v>8603</v>
      </c>
      <c r="C150" s="42" t="s">
        <v>12</v>
      </c>
      <c r="D150" s="43" t="s">
        <v>13</v>
      </c>
      <c r="E150" s="17" t="s">
        <v>249</v>
      </c>
      <c r="F150" s="45">
        <f>F152</f>
        <v>200000</v>
      </c>
      <c r="G150" s="45">
        <f>G152</f>
        <v>0</v>
      </c>
      <c r="H150" s="46">
        <f t="shared" si="3"/>
        <v>200000</v>
      </c>
      <c r="I150" s="100"/>
      <c r="J150" s="97"/>
    </row>
    <row r="151" spans="1:10" s="108" customFormat="1" ht="15.75">
      <c r="A151" s="81"/>
      <c r="B151" s="81"/>
      <c r="C151" s="82"/>
      <c r="D151" s="86" t="s">
        <v>327</v>
      </c>
      <c r="E151" s="83"/>
      <c r="F151" s="84"/>
      <c r="G151" s="85"/>
      <c r="H151" s="85"/>
      <c r="I151" s="106"/>
      <c r="J151" s="107"/>
    </row>
    <row r="152" spans="1:10" s="108" customFormat="1" ht="78.75">
      <c r="A152" s="41" t="s">
        <v>328</v>
      </c>
      <c r="B152" s="41">
        <v>8603</v>
      </c>
      <c r="C152" s="42" t="s">
        <v>12</v>
      </c>
      <c r="D152" s="88" t="s">
        <v>341</v>
      </c>
      <c r="E152" s="83"/>
      <c r="F152" s="45">
        <v>200000</v>
      </c>
      <c r="G152" s="85"/>
      <c r="H152" s="46">
        <f t="shared" si="3"/>
        <v>200000</v>
      </c>
      <c r="I152" s="106"/>
      <c r="J152" s="107"/>
    </row>
    <row r="153" spans="1:10" s="90" customFormat="1" ht="63">
      <c r="A153" s="41" t="s">
        <v>364</v>
      </c>
      <c r="B153" s="41">
        <v>8607</v>
      </c>
      <c r="C153" s="42" t="s">
        <v>12</v>
      </c>
      <c r="D153" s="43" t="s">
        <v>13</v>
      </c>
      <c r="E153" s="17" t="s">
        <v>365</v>
      </c>
      <c r="F153" s="45">
        <f>F155</f>
        <v>1000000</v>
      </c>
      <c r="G153" s="45">
        <f>G155</f>
        <v>0</v>
      </c>
      <c r="H153" s="46">
        <f>F153+G153</f>
        <v>1000000</v>
      </c>
      <c r="I153" s="100"/>
      <c r="J153" s="97"/>
    </row>
    <row r="154" spans="1:10" s="108" customFormat="1" ht="15.75">
      <c r="A154" s="81"/>
      <c r="B154" s="81"/>
      <c r="C154" s="82"/>
      <c r="D154" s="86" t="s">
        <v>327</v>
      </c>
      <c r="E154" s="83"/>
      <c r="F154" s="84"/>
      <c r="G154" s="85"/>
      <c r="H154" s="85"/>
      <c r="I154" s="106"/>
      <c r="J154" s="107"/>
    </row>
    <row r="155" spans="1:10" s="108" customFormat="1" ht="65.25" customHeight="1">
      <c r="A155" s="81" t="s">
        <v>364</v>
      </c>
      <c r="B155" s="81">
        <v>8607</v>
      </c>
      <c r="C155" s="82" t="s">
        <v>12</v>
      </c>
      <c r="D155" s="88" t="s">
        <v>363</v>
      </c>
      <c r="E155" s="83"/>
      <c r="F155" s="84">
        <v>1000000</v>
      </c>
      <c r="G155" s="85"/>
      <c r="H155" s="85">
        <f>F155+G155</f>
        <v>1000000</v>
      </c>
      <c r="I155" s="106"/>
      <c r="J155" s="107"/>
    </row>
    <row r="156" spans="1:10" s="90" customFormat="1" ht="15.75">
      <c r="A156" s="35" t="s">
        <v>137</v>
      </c>
      <c r="B156" s="36"/>
      <c r="C156" s="37"/>
      <c r="D156" s="62" t="s">
        <v>138</v>
      </c>
      <c r="E156" s="63"/>
      <c r="F156" s="40">
        <f>F157</f>
        <v>141554758</v>
      </c>
      <c r="G156" s="40">
        <f>G157</f>
        <v>162036822</v>
      </c>
      <c r="H156" s="40">
        <f>F156+G156</f>
        <v>303591580</v>
      </c>
      <c r="I156" s="96"/>
      <c r="J156" s="97"/>
    </row>
    <row r="157" spans="1:10" s="90" customFormat="1" ht="33" customHeight="1">
      <c r="A157" s="56" t="s">
        <v>139</v>
      </c>
      <c r="B157" s="57"/>
      <c r="C157" s="58"/>
      <c r="D157" s="68" t="s">
        <v>140</v>
      </c>
      <c r="E157" s="59"/>
      <c r="F157" s="53">
        <f>F158+F159+F160+F162+F164+F165+F166+F167+F168+F169+F170+F172+F173+F174+F175+F176+F177+F179+F180+F182+F185+F188</f>
        <v>141554758</v>
      </c>
      <c r="G157" s="53">
        <f>G158+G159+G160+G162+G164+G165+G166+G167+G168+G169+G170+G172+G173+G174+G175+G176+G177+G178+G179+G180+G182+G185+G188</f>
        <v>162036822</v>
      </c>
      <c r="H157" s="53">
        <f>H158+H159+H160+H162+H164+H165+H166+H167+H168+H169+H170+H172+H173+H174+H175+H176+H177+H179+H180+H182+H185+H188</f>
        <v>303391580</v>
      </c>
      <c r="I157" s="98"/>
      <c r="J157" s="97"/>
    </row>
    <row r="158" spans="1:10" s="90" customFormat="1" ht="49.5" customHeight="1">
      <c r="A158" s="41" t="s">
        <v>141</v>
      </c>
      <c r="B158" s="41">
        <v>3240</v>
      </c>
      <c r="C158" s="42" t="s">
        <v>15</v>
      </c>
      <c r="D158" s="43" t="s">
        <v>16</v>
      </c>
      <c r="E158" s="17" t="s">
        <v>237</v>
      </c>
      <c r="F158" s="45">
        <v>400000</v>
      </c>
      <c r="G158" s="46"/>
      <c r="H158" s="46">
        <f t="shared" si="3"/>
        <v>400000</v>
      </c>
      <c r="I158" s="100"/>
      <c r="J158" s="97"/>
    </row>
    <row r="159" spans="1:10" s="90" customFormat="1" ht="47.25">
      <c r="A159" s="41" t="s">
        <v>142</v>
      </c>
      <c r="B159" s="41">
        <v>6010</v>
      </c>
      <c r="C159" s="42" t="s">
        <v>143</v>
      </c>
      <c r="D159" s="43" t="s">
        <v>312</v>
      </c>
      <c r="E159" s="17" t="s">
        <v>236</v>
      </c>
      <c r="F159" s="45">
        <f>25110000-430620-450000+75200+6000</f>
        <v>24310580</v>
      </c>
      <c r="G159" s="46">
        <f>1200000-50000</f>
        <v>1150000</v>
      </c>
      <c r="H159" s="46">
        <f t="shared" si="3"/>
        <v>25460580</v>
      </c>
      <c r="I159" s="100"/>
      <c r="J159" s="97"/>
    </row>
    <row r="160" spans="1:10" s="90" customFormat="1" ht="47.25">
      <c r="A160" s="41" t="s">
        <v>142</v>
      </c>
      <c r="B160" s="41">
        <v>6010</v>
      </c>
      <c r="C160" s="42" t="s">
        <v>143</v>
      </c>
      <c r="D160" s="43" t="s">
        <v>312</v>
      </c>
      <c r="E160" s="17" t="s">
        <v>237</v>
      </c>
      <c r="F160" s="45">
        <v>3090000</v>
      </c>
      <c r="G160" s="46"/>
      <c r="H160" s="46">
        <f t="shared" si="3"/>
        <v>3090000</v>
      </c>
      <c r="I160" s="100"/>
      <c r="J160" s="97"/>
    </row>
    <row r="161" spans="1:10" s="90" customFormat="1" ht="31.5">
      <c r="A161" s="51" t="s">
        <v>144</v>
      </c>
      <c r="B161" s="47"/>
      <c r="C161" s="48"/>
      <c r="D161" s="52" t="s">
        <v>145</v>
      </c>
      <c r="E161" s="54"/>
      <c r="F161" s="50">
        <f>F162</f>
        <v>0</v>
      </c>
      <c r="G161" s="50">
        <f>G162</f>
        <v>3385000</v>
      </c>
      <c r="H161" s="50">
        <f t="shared" si="3"/>
        <v>3385000</v>
      </c>
      <c r="I161" s="99"/>
      <c r="J161" s="97"/>
    </row>
    <row r="162" spans="1:10" s="90" customFormat="1" ht="47.25">
      <c r="A162" s="41" t="s">
        <v>146</v>
      </c>
      <c r="B162" s="41">
        <v>6021</v>
      </c>
      <c r="C162" s="42" t="s">
        <v>143</v>
      </c>
      <c r="D162" s="43" t="s">
        <v>313</v>
      </c>
      <c r="E162" s="17" t="s">
        <v>238</v>
      </c>
      <c r="F162" s="17">
        <v>0</v>
      </c>
      <c r="G162" s="117">
        <v>3385000</v>
      </c>
      <c r="H162" s="46">
        <f t="shared" si="3"/>
        <v>3385000</v>
      </c>
      <c r="I162" s="100"/>
      <c r="J162" s="97"/>
    </row>
    <row r="163" spans="1:10" s="90" customFormat="1" ht="31.5">
      <c r="A163" s="51" t="s">
        <v>147</v>
      </c>
      <c r="B163" s="47"/>
      <c r="C163" s="48"/>
      <c r="D163" s="52" t="s">
        <v>148</v>
      </c>
      <c r="E163" s="54"/>
      <c r="F163" s="50">
        <f>F164</f>
        <v>0</v>
      </c>
      <c r="G163" s="50">
        <f>G164</f>
        <v>1000000</v>
      </c>
      <c r="H163" s="50">
        <f t="shared" si="3"/>
        <v>1000000</v>
      </c>
      <c r="I163" s="99"/>
      <c r="J163" s="97"/>
    </row>
    <row r="164" spans="1:10" s="90" customFormat="1" ht="63">
      <c r="A164" s="66" t="s">
        <v>149</v>
      </c>
      <c r="B164" s="41">
        <v>6051</v>
      </c>
      <c r="C164" s="42" t="s">
        <v>17</v>
      </c>
      <c r="D164" s="43" t="s">
        <v>314</v>
      </c>
      <c r="E164" s="17" t="s">
        <v>239</v>
      </c>
      <c r="F164" s="26">
        <v>0</v>
      </c>
      <c r="G164" s="26">
        <f>5000000-4000000</f>
        <v>1000000</v>
      </c>
      <c r="H164" s="46">
        <f t="shared" si="3"/>
        <v>1000000</v>
      </c>
      <c r="I164" s="100"/>
      <c r="J164" s="97"/>
    </row>
    <row r="165" spans="1:10" s="90" customFormat="1" ht="47.25">
      <c r="A165" s="66" t="s">
        <v>150</v>
      </c>
      <c r="B165" s="41">
        <v>6060</v>
      </c>
      <c r="C165" s="42" t="s">
        <v>17</v>
      </c>
      <c r="D165" s="43" t="s">
        <v>18</v>
      </c>
      <c r="E165" s="17" t="s">
        <v>237</v>
      </c>
      <c r="F165" s="17">
        <f>68200000+1000000+100000</f>
        <v>69300000</v>
      </c>
      <c r="G165" s="17">
        <f>4500000+500000</f>
        <v>5000000</v>
      </c>
      <c r="H165" s="46">
        <f t="shared" si="3"/>
        <v>74300000</v>
      </c>
      <c r="I165" s="100"/>
      <c r="J165" s="97"/>
    </row>
    <row r="166" spans="1:10" s="90" customFormat="1" ht="47.25">
      <c r="A166" s="66" t="s">
        <v>150</v>
      </c>
      <c r="B166" s="41">
        <v>6060</v>
      </c>
      <c r="C166" s="42" t="s">
        <v>17</v>
      </c>
      <c r="D166" s="43" t="s">
        <v>18</v>
      </c>
      <c r="E166" s="17" t="s">
        <v>240</v>
      </c>
      <c r="F166" s="17">
        <f>1500000-1500000</f>
        <v>0</v>
      </c>
      <c r="G166" s="17">
        <v>1000000</v>
      </c>
      <c r="H166" s="46">
        <f t="shared" si="3"/>
        <v>1000000</v>
      </c>
      <c r="I166" s="100"/>
      <c r="J166" s="97"/>
    </row>
    <row r="167" spans="1:10" s="90" customFormat="1" ht="47.25">
      <c r="A167" s="66" t="s">
        <v>150</v>
      </c>
      <c r="B167" s="41">
        <v>6060</v>
      </c>
      <c r="C167" s="42" t="s">
        <v>17</v>
      </c>
      <c r="D167" s="43" t="s">
        <v>18</v>
      </c>
      <c r="E167" s="17" t="s">
        <v>241</v>
      </c>
      <c r="F167" s="17">
        <f>2500000-1858857+903035</f>
        <v>1544178</v>
      </c>
      <c r="G167" s="17">
        <f>4000000+955822</f>
        <v>4955822</v>
      </c>
      <c r="H167" s="46">
        <f t="shared" si="3"/>
        <v>6500000</v>
      </c>
      <c r="I167" s="100"/>
      <c r="J167" s="97"/>
    </row>
    <row r="168" spans="1:10" s="90" customFormat="1" ht="89.25" customHeight="1">
      <c r="A168" s="66" t="s">
        <v>151</v>
      </c>
      <c r="B168" s="41">
        <v>6130</v>
      </c>
      <c r="C168" s="42" t="s">
        <v>17</v>
      </c>
      <c r="D168" s="43" t="s">
        <v>315</v>
      </c>
      <c r="E168" s="17" t="s">
        <v>242</v>
      </c>
      <c r="F168" s="17">
        <v>1500000</v>
      </c>
      <c r="G168" s="17">
        <v>0</v>
      </c>
      <c r="H168" s="46">
        <f t="shared" si="3"/>
        <v>1500000</v>
      </c>
      <c r="I168" s="100"/>
      <c r="J168" s="97"/>
    </row>
    <row r="169" spans="1:12" s="90" customFormat="1" ht="87" customHeight="1">
      <c r="A169" s="66" t="s">
        <v>151</v>
      </c>
      <c r="B169" s="41">
        <v>6130</v>
      </c>
      <c r="C169" s="42" t="s">
        <v>17</v>
      </c>
      <c r="D169" s="43" t="s">
        <v>315</v>
      </c>
      <c r="E169" s="17" t="s">
        <v>243</v>
      </c>
      <c r="F169" s="17">
        <v>500000</v>
      </c>
      <c r="G169" s="17">
        <v>0</v>
      </c>
      <c r="H169" s="46">
        <f t="shared" si="3"/>
        <v>500000</v>
      </c>
      <c r="I169" s="100"/>
      <c r="J169" s="141" t="s">
        <v>380</v>
      </c>
      <c r="K169" s="136" t="s">
        <v>381</v>
      </c>
      <c r="L169" s="90" t="s">
        <v>382</v>
      </c>
    </row>
    <row r="170" spans="1:12" s="90" customFormat="1" ht="42.75" customHeight="1">
      <c r="A170" s="66" t="s">
        <v>152</v>
      </c>
      <c r="B170" s="41">
        <v>6310</v>
      </c>
      <c r="C170" s="42" t="s">
        <v>68</v>
      </c>
      <c r="D170" s="43" t="s">
        <v>318</v>
      </c>
      <c r="E170" s="18" t="s">
        <v>333</v>
      </c>
      <c r="F170" s="45">
        <v>0</v>
      </c>
      <c r="G170" s="46">
        <f>12260000+300000-300000+150000-1500000</f>
        <v>10910000</v>
      </c>
      <c r="H170" s="46">
        <f t="shared" si="3"/>
        <v>10910000</v>
      </c>
      <c r="I170" s="140">
        <v>6310</v>
      </c>
      <c r="J170" s="110">
        <f>F170+F171</f>
        <v>0</v>
      </c>
      <c r="K170" s="110">
        <f>G170+G171</f>
        <v>11210000</v>
      </c>
      <c r="L170" s="142">
        <f>J170+K170</f>
        <v>11210000</v>
      </c>
    </row>
    <row r="171" spans="1:10" s="139" customFormat="1" ht="95.25" customHeight="1">
      <c r="A171" s="66" t="s">
        <v>152</v>
      </c>
      <c r="B171" s="41">
        <v>6310</v>
      </c>
      <c r="C171" s="42" t="s">
        <v>68</v>
      </c>
      <c r="D171" s="43" t="s">
        <v>318</v>
      </c>
      <c r="E171" s="18" t="s">
        <v>383</v>
      </c>
      <c r="F171" s="46">
        <v>0</v>
      </c>
      <c r="G171" s="46">
        <v>300000</v>
      </c>
      <c r="H171" s="46">
        <f t="shared" si="3"/>
        <v>300000</v>
      </c>
      <c r="I171" s="137"/>
      <c r="J171" s="138"/>
    </row>
    <row r="172" spans="1:10" s="90" customFormat="1" ht="56.25" customHeight="1">
      <c r="A172" s="66" t="s">
        <v>153</v>
      </c>
      <c r="B172" s="41">
        <v>6350</v>
      </c>
      <c r="C172" s="42" t="s">
        <v>32</v>
      </c>
      <c r="D172" s="43" t="s">
        <v>154</v>
      </c>
      <c r="E172" s="18" t="s">
        <v>333</v>
      </c>
      <c r="F172" s="45">
        <v>0</v>
      </c>
      <c r="G172" s="46">
        <f>500000</f>
        <v>500000</v>
      </c>
      <c r="H172" s="46">
        <f t="shared" si="3"/>
        <v>500000</v>
      </c>
      <c r="I172" s="100"/>
      <c r="J172" s="97"/>
    </row>
    <row r="173" spans="1:10" s="90" customFormat="1" ht="51" customHeight="1">
      <c r="A173" s="118">
        <v>4716360</v>
      </c>
      <c r="B173" s="118">
        <v>6360</v>
      </c>
      <c r="C173" s="119" t="s">
        <v>75</v>
      </c>
      <c r="D173" s="120" t="s">
        <v>354</v>
      </c>
      <c r="E173" s="18" t="s">
        <v>333</v>
      </c>
      <c r="F173" s="45"/>
      <c r="G173" s="46">
        <v>1146000</v>
      </c>
      <c r="H173" s="46">
        <f t="shared" si="3"/>
        <v>1146000</v>
      </c>
      <c r="I173" s="100"/>
      <c r="J173" s="97"/>
    </row>
    <row r="174" spans="1:10" s="90" customFormat="1" ht="47.25">
      <c r="A174" s="66" t="s">
        <v>155</v>
      </c>
      <c r="B174" s="41">
        <v>6650</v>
      </c>
      <c r="C174" s="42" t="s">
        <v>156</v>
      </c>
      <c r="D174" s="43" t="s">
        <v>322</v>
      </c>
      <c r="E174" s="17" t="s">
        <v>237</v>
      </c>
      <c r="F174" s="45">
        <f>30600000+8000000</f>
        <v>38600000</v>
      </c>
      <c r="G174" s="46"/>
      <c r="H174" s="46">
        <f t="shared" si="3"/>
        <v>38600000</v>
      </c>
      <c r="I174" s="100"/>
      <c r="J174" s="97"/>
    </row>
    <row r="175" spans="1:11" s="90" customFormat="1" ht="63">
      <c r="A175" s="67" t="s">
        <v>157</v>
      </c>
      <c r="B175" s="41">
        <v>7470</v>
      </c>
      <c r="C175" s="42" t="s">
        <v>68</v>
      </c>
      <c r="D175" s="145" t="s">
        <v>316</v>
      </c>
      <c r="E175" s="17" t="s">
        <v>245</v>
      </c>
      <c r="F175" s="45">
        <v>0</v>
      </c>
      <c r="G175" s="46">
        <v>20000000</v>
      </c>
      <c r="H175" s="46">
        <f t="shared" si="3"/>
        <v>20000000</v>
      </c>
      <c r="I175" s="100"/>
      <c r="J175" s="97">
        <v>180409</v>
      </c>
      <c r="K175" s="97">
        <f>H175+H176+H177+G178+H179+H180</f>
        <v>72990000</v>
      </c>
    </row>
    <row r="176" spans="1:10" s="90" customFormat="1" ht="63">
      <c r="A176" s="67" t="s">
        <v>157</v>
      </c>
      <c r="B176" s="41">
        <v>7470</v>
      </c>
      <c r="C176" s="42" t="s">
        <v>68</v>
      </c>
      <c r="D176" s="177"/>
      <c r="E176" s="17" t="s">
        <v>246</v>
      </c>
      <c r="F176" s="45">
        <v>0</v>
      </c>
      <c r="G176" s="46">
        <f>25000000-5000000+500000</f>
        <v>20500000</v>
      </c>
      <c r="H176" s="46">
        <f t="shared" si="3"/>
        <v>20500000</v>
      </c>
      <c r="I176" s="100"/>
      <c r="J176" s="97"/>
    </row>
    <row r="177" spans="1:10" s="90" customFormat="1" ht="63">
      <c r="A177" s="67" t="s">
        <v>157</v>
      </c>
      <c r="B177" s="41">
        <v>7470</v>
      </c>
      <c r="C177" s="42" t="s">
        <v>68</v>
      </c>
      <c r="D177" s="177"/>
      <c r="E177" s="30" t="s">
        <v>247</v>
      </c>
      <c r="F177" s="45">
        <v>0</v>
      </c>
      <c r="G177" s="46">
        <v>500000</v>
      </c>
      <c r="H177" s="46">
        <f t="shared" si="3"/>
        <v>500000</v>
      </c>
      <c r="I177" s="100"/>
      <c r="J177" s="97"/>
    </row>
    <row r="178" spans="1:10" s="90" customFormat="1" ht="63">
      <c r="A178" s="67" t="s">
        <v>157</v>
      </c>
      <c r="B178" s="41">
        <v>7470</v>
      </c>
      <c r="C178" s="42">
        <v>490</v>
      </c>
      <c r="D178" s="177"/>
      <c r="E178" s="17" t="s">
        <v>359</v>
      </c>
      <c r="F178" s="45">
        <v>0</v>
      </c>
      <c r="G178" s="46">
        <v>200000</v>
      </c>
      <c r="H178" s="46">
        <f t="shared" si="3"/>
        <v>200000</v>
      </c>
      <c r="I178" s="100"/>
      <c r="J178" s="97"/>
    </row>
    <row r="179" spans="1:10" s="90" customFormat="1" ht="63">
      <c r="A179" s="67" t="s">
        <v>157</v>
      </c>
      <c r="B179" s="41">
        <v>7470</v>
      </c>
      <c r="C179" s="42" t="s">
        <v>68</v>
      </c>
      <c r="D179" s="177"/>
      <c r="E179" s="17" t="s">
        <v>353</v>
      </c>
      <c r="F179" s="45">
        <v>0</v>
      </c>
      <c r="G179" s="46">
        <f>1690000+2000000+1500000</f>
        <v>5190000</v>
      </c>
      <c r="H179" s="46">
        <f t="shared" si="3"/>
        <v>5190000</v>
      </c>
      <c r="I179" s="100"/>
      <c r="J179" s="97"/>
    </row>
    <row r="180" spans="1:10" s="90" customFormat="1" ht="78.75">
      <c r="A180" s="67" t="s">
        <v>157</v>
      </c>
      <c r="B180" s="41">
        <v>7470</v>
      </c>
      <c r="C180" s="42" t="s">
        <v>68</v>
      </c>
      <c r="D180" s="146"/>
      <c r="E180" s="17" t="s">
        <v>248</v>
      </c>
      <c r="F180" s="45">
        <v>0</v>
      </c>
      <c r="G180" s="46">
        <v>26600000</v>
      </c>
      <c r="H180" s="46">
        <f t="shared" si="3"/>
        <v>26600000</v>
      </c>
      <c r="I180" s="100"/>
      <c r="J180" s="97"/>
    </row>
    <row r="181" spans="1:11" s="108" customFormat="1" ht="15.75">
      <c r="A181" s="81" t="s">
        <v>273</v>
      </c>
      <c r="B181" s="81">
        <v>8600</v>
      </c>
      <c r="C181" s="82" t="s">
        <v>12</v>
      </c>
      <c r="D181" s="88" t="s">
        <v>13</v>
      </c>
      <c r="E181" s="83"/>
      <c r="F181" s="84">
        <f>F182+F185</f>
        <v>2310000</v>
      </c>
      <c r="G181" s="84">
        <f>G182+G185</f>
        <v>0</v>
      </c>
      <c r="H181" s="84">
        <f>H182+H185</f>
        <v>2310000</v>
      </c>
      <c r="I181" s="106"/>
      <c r="J181" s="107"/>
      <c r="K181" s="107"/>
    </row>
    <row r="182" spans="1:10" s="90" customFormat="1" ht="47.25">
      <c r="A182" s="66" t="s">
        <v>273</v>
      </c>
      <c r="B182" s="41">
        <v>8600</v>
      </c>
      <c r="C182" s="42" t="s">
        <v>12</v>
      </c>
      <c r="D182" s="43" t="s">
        <v>13</v>
      </c>
      <c r="E182" s="17" t="s">
        <v>323</v>
      </c>
      <c r="F182" s="45">
        <f>F184</f>
        <v>1300000</v>
      </c>
      <c r="G182" s="45">
        <f>G184</f>
        <v>0</v>
      </c>
      <c r="H182" s="46">
        <f>F182+G182</f>
        <v>1300000</v>
      </c>
      <c r="I182" s="100"/>
      <c r="J182" s="97"/>
    </row>
    <row r="183" spans="1:10" s="108" customFormat="1" ht="15.75">
      <c r="A183" s="81"/>
      <c r="B183" s="81"/>
      <c r="C183" s="82"/>
      <c r="D183" s="86" t="s">
        <v>327</v>
      </c>
      <c r="E183" s="83"/>
      <c r="F183" s="84"/>
      <c r="G183" s="85"/>
      <c r="H183" s="85"/>
      <c r="I183" s="106"/>
      <c r="J183" s="107"/>
    </row>
    <row r="184" spans="1:10" s="108" customFormat="1" ht="47.25">
      <c r="A184" s="89" t="s">
        <v>329</v>
      </c>
      <c r="B184" s="81">
        <v>8605</v>
      </c>
      <c r="C184" s="82" t="s">
        <v>12</v>
      </c>
      <c r="D184" s="88" t="s">
        <v>342</v>
      </c>
      <c r="E184" s="83"/>
      <c r="F184" s="84">
        <v>1300000</v>
      </c>
      <c r="G184" s="85"/>
      <c r="H184" s="85">
        <f>F184+G184</f>
        <v>1300000</v>
      </c>
      <c r="I184" s="106"/>
      <c r="J184" s="107"/>
    </row>
    <row r="185" spans="1:10" s="90" customFormat="1" ht="47.25">
      <c r="A185" s="66" t="s">
        <v>273</v>
      </c>
      <c r="B185" s="41">
        <v>8600</v>
      </c>
      <c r="C185" s="42" t="s">
        <v>12</v>
      </c>
      <c r="D185" s="43" t="s">
        <v>13</v>
      </c>
      <c r="E185" s="17" t="s">
        <v>252</v>
      </c>
      <c r="F185" s="45">
        <v>1010000</v>
      </c>
      <c r="G185" s="46"/>
      <c r="H185" s="46">
        <f t="shared" si="3"/>
        <v>1010000</v>
      </c>
      <c r="I185" s="100"/>
      <c r="J185" s="97"/>
    </row>
    <row r="186" spans="1:10" s="108" customFormat="1" ht="15.75">
      <c r="A186" s="81"/>
      <c r="B186" s="81"/>
      <c r="C186" s="82"/>
      <c r="D186" s="86" t="s">
        <v>327</v>
      </c>
      <c r="E186" s="83"/>
      <c r="F186" s="84"/>
      <c r="G186" s="85"/>
      <c r="H186" s="85"/>
      <c r="I186" s="106"/>
      <c r="J186" s="107"/>
    </row>
    <row r="187" spans="1:10" s="108" customFormat="1" ht="47.25">
      <c r="A187" s="89" t="s">
        <v>330</v>
      </c>
      <c r="B187" s="81">
        <v>8606</v>
      </c>
      <c r="C187" s="82" t="s">
        <v>12</v>
      </c>
      <c r="D187" s="88" t="s">
        <v>343</v>
      </c>
      <c r="E187" s="83"/>
      <c r="F187" s="84">
        <v>1010000</v>
      </c>
      <c r="G187" s="85"/>
      <c r="H187" s="85"/>
      <c r="I187" s="106"/>
      <c r="J187" s="107"/>
    </row>
    <row r="188" spans="1:10" s="90" customFormat="1" ht="47.25">
      <c r="A188" s="66" t="s">
        <v>158</v>
      </c>
      <c r="B188" s="41">
        <v>8800</v>
      </c>
      <c r="C188" s="42" t="s">
        <v>159</v>
      </c>
      <c r="D188" s="43" t="s">
        <v>160</v>
      </c>
      <c r="E188" s="17" t="s">
        <v>237</v>
      </c>
      <c r="F188" s="45">
        <v>0</v>
      </c>
      <c r="G188" s="46">
        <f>G190</f>
        <v>60000000</v>
      </c>
      <c r="H188" s="46">
        <f t="shared" si="3"/>
        <v>60000000</v>
      </c>
      <c r="I188" s="100"/>
      <c r="J188" s="97"/>
    </row>
    <row r="189" spans="1:10" s="108" customFormat="1" ht="15.75">
      <c r="A189" s="81"/>
      <c r="B189" s="81"/>
      <c r="C189" s="82"/>
      <c r="D189" s="86" t="s">
        <v>327</v>
      </c>
      <c r="E189" s="83"/>
      <c r="F189" s="84"/>
      <c r="G189" s="85"/>
      <c r="H189" s="85"/>
      <c r="I189" s="106"/>
      <c r="J189" s="107"/>
    </row>
    <row r="190" spans="1:10" s="108" customFormat="1" ht="63">
      <c r="A190" s="89" t="s">
        <v>331</v>
      </c>
      <c r="B190" s="81">
        <v>8801</v>
      </c>
      <c r="C190" s="82" t="s">
        <v>159</v>
      </c>
      <c r="D190" s="88" t="s">
        <v>344</v>
      </c>
      <c r="E190" s="83"/>
      <c r="F190" s="84">
        <v>0</v>
      </c>
      <c r="G190" s="85">
        <v>60000000</v>
      </c>
      <c r="H190" s="85">
        <f>F190+G190</f>
        <v>60000000</v>
      </c>
      <c r="I190" s="106"/>
      <c r="J190" s="107"/>
    </row>
    <row r="191" spans="1:10" s="90" customFormat="1" ht="31.5">
      <c r="A191" s="35" t="s">
        <v>161</v>
      </c>
      <c r="B191" s="36"/>
      <c r="C191" s="37"/>
      <c r="D191" s="62" t="s">
        <v>162</v>
      </c>
      <c r="E191" s="63"/>
      <c r="F191" s="40">
        <v>3608137</v>
      </c>
      <c r="G191" s="40">
        <v>3608137</v>
      </c>
      <c r="H191" s="40">
        <f t="shared" si="3"/>
        <v>7216274</v>
      </c>
      <c r="I191" s="96"/>
      <c r="J191" s="97"/>
    </row>
    <row r="192" spans="1:10" s="90" customFormat="1" ht="37.5" customHeight="1">
      <c r="A192" s="56" t="s">
        <v>163</v>
      </c>
      <c r="B192" s="57"/>
      <c r="C192" s="58"/>
      <c r="D192" s="68" t="s">
        <v>164</v>
      </c>
      <c r="E192" s="59"/>
      <c r="F192" s="53">
        <f>F193+F194+F195</f>
        <v>500000</v>
      </c>
      <c r="G192" s="53">
        <f>G193+G194+G195</f>
        <v>766000</v>
      </c>
      <c r="H192" s="53">
        <f>H193+H194+H195</f>
        <v>1266000</v>
      </c>
      <c r="I192" s="98"/>
      <c r="J192" s="97"/>
    </row>
    <row r="193" spans="1:10" s="90" customFormat="1" ht="78.75">
      <c r="A193" s="41" t="s">
        <v>165</v>
      </c>
      <c r="B193" s="41">
        <v>6430</v>
      </c>
      <c r="C193" s="42" t="s">
        <v>166</v>
      </c>
      <c r="D193" s="43" t="s">
        <v>167</v>
      </c>
      <c r="E193" s="17" t="s">
        <v>253</v>
      </c>
      <c r="F193" s="45">
        <v>0</v>
      </c>
      <c r="G193" s="46">
        <f>1500000-1234000</f>
        <v>266000</v>
      </c>
      <c r="H193" s="46">
        <f t="shared" si="3"/>
        <v>266000</v>
      </c>
      <c r="I193" s="100"/>
      <c r="J193" s="97"/>
    </row>
    <row r="194" spans="1:10" s="90" customFormat="1" ht="57.75" customHeight="1">
      <c r="A194" s="41" t="s">
        <v>168</v>
      </c>
      <c r="B194" s="41">
        <v>7470</v>
      </c>
      <c r="C194" s="42" t="s">
        <v>68</v>
      </c>
      <c r="D194" s="43" t="s">
        <v>324</v>
      </c>
      <c r="E194" s="17" t="s">
        <v>250</v>
      </c>
      <c r="F194" s="45">
        <v>0</v>
      </c>
      <c r="G194" s="46">
        <v>500000</v>
      </c>
      <c r="H194" s="46">
        <f t="shared" si="3"/>
        <v>500000</v>
      </c>
      <c r="I194" s="100"/>
      <c r="J194" s="97"/>
    </row>
    <row r="195" spans="1:10" s="90" customFormat="1" ht="55.5" customHeight="1">
      <c r="A195" s="41" t="s">
        <v>169</v>
      </c>
      <c r="B195" s="41">
        <v>8800</v>
      </c>
      <c r="C195" s="42" t="s">
        <v>159</v>
      </c>
      <c r="D195" s="43" t="s">
        <v>160</v>
      </c>
      <c r="E195" s="17" t="s">
        <v>252</v>
      </c>
      <c r="F195" s="45">
        <f>F197</f>
        <v>500000</v>
      </c>
      <c r="G195" s="46"/>
      <c r="H195" s="46">
        <f t="shared" si="3"/>
        <v>500000</v>
      </c>
      <c r="I195" s="100"/>
      <c r="J195" s="97"/>
    </row>
    <row r="196" spans="1:10" s="108" customFormat="1" ht="15.75">
      <c r="A196" s="81"/>
      <c r="B196" s="81"/>
      <c r="C196" s="82"/>
      <c r="D196" s="86" t="s">
        <v>327</v>
      </c>
      <c r="E196" s="83"/>
      <c r="F196" s="84"/>
      <c r="G196" s="85"/>
      <c r="H196" s="85"/>
      <c r="I196" s="106"/>
      <c r="J196" s="107"/>
    </row>
    <row r="197" spans="1:10" s="108" customFormat="1" ht="47.25">
      <c r="A197" s="81" t="s">
        <v>332</v>
      </c>
      <c r="B197" s="81">
        <v>8802</v>
      </c>
      <c r="C197" s="82" t="s">
        <v>159</v>
      </c>
      <c r="D197" s="88" t="s">
        <v>345</v>
      </c>
      <c r="E197" s="83"/>
      <c r="F197" s="84">
        <v>500000</v>
      </c>
      <c r="G197" s="85"/>
      <c r="H197" s="85">
        <f>F197+G197</f>
        <v>500000</v>
      </c>
      <c r="I197" s="106"/>
      <c r="J197" s="107"/>
    </row>
    <row r="198" spans="1:10" s="90" customFormat="1" ht="47.25">
      <c r="A198" s="35" t="s">
        <v>170</v>
      </c>
      <c r="B198" s="36"/>
      <c r="C198" s="37"/>
      <c r="D198" s="62" t="s">
        <v>171</v>
      </c>
      <c r="E198" s="63"/>
      <c r="F198" s="40">
        <f>F199</f>
        <v>0</v>
      </c>
      <c r="G198" s="40">
        <f>G199</f>
        <v>9766074.8</v>
      </c>
      <c r="H198" s="40">
        <f t="shared" si="3"/>
        <v>9766074.8</v>
      </c>
      <c r="I198" s="96"/>
      <c r="J198" s="97"/>
    </row>
    <row r="199" spans="1:10" s="90" customFormat="1" ht="39.75" customHeight="1">
      <c r="A199" s="56" t="s">
        <v>172</v>
      </c>
      <c r="B199" s="57"/>
      <c r="C199" s="58"/>
      <c r="D199" s="68" t="s">
        <v>173</v>
      </c>
      <c r="E199" s="59"/>
      <c r="F199" s="53">
        <f>F200+F201+F202+F203+F204</f>
        <v>0</v>
      </c>
      <c r="G199" s="53">
        <f>G200+G201+G202+G203+G204</f>
        <v>9766074.8</v>
      </c>
      <c r="H199" s="53">
        <f>H200+H201+H202+H203+H204</f>
        <v>9766074.8</v>
      </c>
      <c r="I199" s="98"/>
      <c r="J199" s="97"/>
    </row>
    <row r="200" spans="1:9" s="90" customFormat="1" ht="47.25">
      <c r="A200" s="41" t="s">
        <v>174</v>
      </c>
      <c r="B200" s="41">
        <v>7470</v>
      </c>
      <c r="C200" s="42" t="s">
        <v>68</v>
      </c>
      <c r="D200" s="43" t="s">
        <v>316</v>
      </c>
      <c r="E200" s="17" t="s">
        <v>251</v>
      </c>
      <c r="F200" s="45">
        <v>0</v>
      </c>
      <c r="G200" s="46">
        <v>200000</v>
      </c>
      <c r="H200" s="46">
        <f t="shared" si="3"/>
        <v>200000</v>
      </c>
      <c r="I200" s="100"/>
    </row>
    <row r="201" spans="1:13" s="90" customFormat="1" ht="39" customHeight="1">
      <c r="A201" s="41" t="s">
        <v>175</v>
      </c>
      <c r="B201" s="41">
        <v>9110</v>
      </c>
      <c r="C201" s="42" t="s">
        <v>70</v>
      </c>
      <c r="D201" s="43" t="s">
        <v>71</v>
      </c>
      <c r="E201" s="171" t="s">
        <v>244</v>
      </c>
      <c r="F201" s="45">
        <v>0</v>
      </c>
      <c r="G201" s="46">
        <f>5830000+400000-404200+1708174.8</f>
        <v>7533974.8</v>
      </c>
      <c r="H201" s="46">
        <f t="shared" si="3"/>
        <v>7533974.8</v>
      </c>
      <c r="I201" s="100"/>
      <c r="J201" s="109">
        <v>9100</v>
      </c>
      <c r="K201" s="110">
        <f>F200+F201+F202+F203+F204</f>
        <v>0</v>
      </c>
      <c r="L201" s="110">
        <f>G201+G202+G203+G204</f>
        <v>9566074.8</v>
      </c>
      <c r="M201" s="110"/>
    </row>
    <row r="202" spans="1:10" s="90" customFormat="1" ht="21.75" customHeight="1">
      <c r="A202" s="41" t="s">
        <v>176</v>
      </c>
      <c r="B202" s="41">
        <v>9120</v>
      </c>
      <c r="C202" s="42" t="s">
        <v>177</v>
      </c>
      <c r="D202" s="43" t="s">
        <v>178</v>
      </c>
      <c r="E202" s="171"/>
      <c r="F202" s="45">
        <v>0</v>
      </c>
      <c r="G202" s="46">
        <f>1500000+54200-50000</f>
        <v>1504200</v>
      </c>
      <c r="H202" s="46">
        <f t="shared" si="3"/>
        <v>1504200</v>
      </c>
      <c r="I202" s="100"/>
      <c r="J202" s="97"/>
    </row>
    <row r="203" spans="1:10" s="90" customFormat="1" ht="39" customHeight="1">
      <c r="A203" s="41" t="s">
        <v>179</v>
      </c>
      <c r="B203" s="41">
        <v>9130</v>
      </c>
      <c r="C203" s="42" t="s">
        <v>180</v>
      </c>
      <c r="D203" s="43" t="s">
        <v>181</v>
      </c>
      <c r="E203" s="171"/>
      <c r="F203" s="45">
        <v>0</v>
      </c>
      <c r="G203" s="46">
        <v>500000</v>
      </c>
      <c r="H203" s="46">
        <f t="shared" si="3"/>
        <v>500000</v>
      </c>
      <c r="I203" s="100"/>
      <c r="J203" s="97"/>
    </row>
    <row r="204" spans="1:11" s="90" customFormat="1" ht="36" customHeight="1">
      <c r="A204" s="41" t="s">
        <v>182</v>
      </c>
      <c r="B204" s="41">
        <v>9140</v>
      </c>
      <c r="C204" s="42" t="s">
        <v>183</v>
      </c>
      <c r="D204" s="43" t="s">
        <v>184</v>
      </c>
      <c r="E204" s="172"/>
      <c r="F204" s="45">
        <v>0</v>
      </c>
      <c r="G204" s="46">
        <v>27900</v>
      </c>
      <c r="H204" s="46">
        <f t="shared" si="3"/>
        <v>27900</v>
      </c>
      <c r="I204" s="100"/>
      <c r="J204" s="97"/>
      <c r="K204" s="97"/>
    </row>
    <row r="205" spans="1:10" s="90" customFormat="1" ht="31.5">
      <c r="A205" s="35" t="s">
        <v>185</v>
      </c>
      <c r="B205" s="36"/>
      <c r="C205" s="37"/>
      <c r="D205" s="62" t="s">
        <v>186</v>
      </c>
      <c r="E205" s="63"/>
      <c r="F205" s="40">
        <f>F206</f>
        <v>44200000</v>
      </c>
      <c r="G205" s="40">
        <f>G206</f>
        <v>5015000</v>
      </c>
      <c r="H205" s="40">
        <f>F205+G205</f>
        <v>49215000</v>
      </c>
      <c r="I205" s="96"/>
      <c r="J205" s="97"/>
    </row>
    <row r="206" spans="1:10" s="90" customFormat="1" ht="31.5">
      <c r="A206" s="56" t="s">
        <v>187</v>
      </c>
      <c r="B206" s="57"/>
      <c r="C206" s="58"/>
      <c r="D206" s="68" t="s">
        <v>188</v>
      </c>
      <c r="E206" s="59"/>
      <c r="F206" s="53">
        <f>F207+F208+F209+F210</f>
        <v>44200000</v>
      </c>
      <c r="G206" s="53">
        <f>G207+G208+G209+G210</f>
        <v>5015000</v>
      </c>
      <c r="H206" s="53">
        <f>H207+H208+H209+H210</f>
        <v>49215000</v>
      </c>
      <c r="I206" s="98"/>
      <c r="J206" s="97"/>
    </row>
    <row r="207" spans="1:10" s="90" customFormat="1" ht="47.25">
      <c r="A207" s="41" t="s">
        <v>189</v>
      </c>
      <c r="B207" s="41">
        <v>6640</v>
      </c>
      <c r="C207" s="42" t="s">
        <v>190</v>
      </c>
      <c r="D207" s="43" t="s">
        <v>191</v>
      </c>
      <c r="E207" s="30" t="s">
        <v>254</v>
      </c>
      <c r="F207" s="45">
        <f>34000000+10000000</f>
        <v>44000000</v>
      </c>
      <c r="G207" s="46">
        <v>0</v>
      </c>
      <c r="H207" s="46">
        <f aca="true" t="shared" si="4" ref="H207:H218">F207+G207</f>
        <v>44000000</v>
      </c>
      <c r="I207" s="96"/>
      <c r="J207" s="97"/>
    </row>
    <row r="208" spans="1:10" s="90" customFormat="1" ht="47.25">
      <c r="A208" s="41" t="s">
        <v>192</v>
      </c>
      <c r="B208" s="41">
        <v>6700</v>
      </c>
      <c r="C208" s="42" t="s">
        <v>193</v>
      </c>
      <c r="D208" s="43" t="s">
        <v>194</v>
      </c>
      <c r="E208" s="17" t="s">
        <v>255</v>
      </c>
      <c r="F208" s="45">
        <v>200000</v>
      </c>
      <c r="G208" s="46"/>
      <c r="H208" s="46">
        <f t="shared" si="4"/>
        <v>200000</v>
      </c>
      <c r="I208" s="96"/>
      <c r="J208" s="97"/>
    </row>
    <row r="209" spans="1:10" s="90" customFormat="1" ht="54" customHeight="1">
      <c r="A209" s="41" t="s">
        <v>195</v>
      </c>
      <c r="B209" s="41">
        <v>6800</v>
      </c>
      <c r="C209" s="42" t="s">
        <v>196</v>
      </c>
      <c r="D209" s="43" t="s">
        <v>197</v>
      </c>
      <c r="E209" s="17" t="s">
        <v>255</v>
      </c>
      <c r="F209" s="45">
        <v>0</v>
      </c>
      <c r="G209" s="46">
        <v>15000</v>
      </c>
      <c r="H209" s="46">
        <f t="shared" si="4"/>
        <v>15000</v>
      </c>
      <c r="I209" s="96"/>
      <c r="J209" s="97"/>
    </row>
    <row r="210" spans="1:12" s="90" customFormat="1" ht="47.25">
      <c r="A210" s="41" t="s">
        <v>198</v>
      </c>
      <c r="B210" s="41">
        <v>7470</v>
      </c>
      <c r="C210" s="42" t="s">
        <v>68</v>
      </c>
      <c r="D210" s="43" t="s">
        <v>324</v>
      </c>
      <c r="E210" s="30" t="s">
        <v>254</v>
      </c>
      <c r="F210" s="45">
        <v>0</v>
      </c>
      <c r="G210" s="46">
        <v>5000000</v>
      </c>
      <c r="H210" s="46">
        <f t="shared" si="4"/>
        <v>5000000</v>
      </c>
      <c r="I210" s="96"/>
      <c r="J210" s="97" t="s">
        <v>382</v>
      </c>
      <c r="K210" s="97">
        <f>H210+H200+H194+H180+H179+H178+H177+H176+H175++H68+H67</f>
        <v>79550000</v>
      </c>
      <c r="L210" s="90">
        <v>180409</v>
      </c>
    </row>
    <row r="211" spans="1:10" s="90" customFormat="1" ht="23.25" customHeight="1">
      <c r="A211" s="35" t="s">
        <v>199</v>
      </c>
      <c r="B211" s="36"/>
      <c r="C211" s="37"/>
      <c r="D211" s="62" t="s">
        <v>200</v>
      </c>
      <c r="E211" s="63"/>
      <c r="F211" s="40">
        <f>F212</f>
        <v>164500</v>
      </c>
      <c r="G211" s="40">
        <f>G212</f>
        <v>2406100</v>
      </c>
      <c r="H211" s="40">
        <f>F211+G211</f>
        <v>2570600</v>
      </c>
      <c r="I211" s="96"/>
      <c r="J211" s="97"/>
    </row>
    <row r="212" spans="1:10" s="90" customFormat="1" ht="47.25">
      <c r="A212" s="56" t="s">
        <v>201</v>
      </c>
      <c r="B212" s="57"/>
      <c r="C212" s="58"/>
      <c r="D212" s="68" t="s">
        <v>202</v>
      </c>
      <c r="E212" s="59"/>
      <c r="F212" s="53">
        <f>F213+F214+F215</f>
        <v>164500</v>
      </c>
      <c r="G212" s="53">
        <f>G213+G214+G215</f>
        <v>2406100</v>
      </c>
      <c r="H212" s="53">
        <f>H213+H214+H215</f>
        <v>2570600</v>
      </c>
      <c r="I212" s="98"/>
      <c r="J212" s="97"/>
    </row>
    <row r="213" spans="1:10" s="90" customFormat="1" ht="67.5" customHeight="1">
      <c r="A213" s="41" t="s">
        <v>360</v>
      </c>
      <c r="B213" s="41" t="s">
        <v>361</v>
      </c>
      <c r="C213" s="42" t="s">
        <v>17</v>
      </c>
      <c r="D213" s="43" t="s">
        <v>362</v>
      </c>
      <c r="E213" s="18" t="s">
        <v>333</v>
      </c>
      <c r="F213" s="45"/>
      <c r="G213" s="46">
        <v>2370600</v>
      </c>
      <c r="H213" s="46">
        <f>F213+G213</f>
        <v>2370600</v>
      </c>
      <c r="I213" s="96"/>
      <c r="J213" s="97"/>
    </row>
    <row r="214" spans="1:10" s="90" customFormat="1" ht="63">
      <c r="A214" s="41" t="s">
        <v>203</v>
      </c>
      <c r="B214" s="41">
        <v>7810</v>
      </c>
      <c r="C214" s="42" t="s">
        <v>204</v>
      </c>
      <c r="D214" s="43" t="s">
        <v>205</v>
      </c>
      <c r="E214" s="17" t="s">
        <v>256</v>
      </c>
      <c r="F214" s="45">
        <v>164500</v>
      </c>
      <c r="G214" s="46"/>
      <c r="H214" s="46">
        <f t="shared" si="4"/>
        <v>164500</v>
      </c>
      <c r="I214" s="96"/>
      <c r="J214" s="97"/>
    </row>
    <row r="215" spans="1:10" s="90" customFormat="1" ht="66" customHeight="1">
      <c r="A215" s="41" t="s">
        <v>203</v>
      </c>
      <c r="B215" s="41">
        <v>7810</v>
      </c>
      <c r="C215" s="42" t="s">
        <v>204</v>
      </c>
      <c r="D215" s="43" t="s">
        <v>205</v>
      </c>
      <c r="E215" s="17" t="s">
        <v>386</v>
      </c>
      <c r="F215" s="45">
        <f>35500-35500</f>
        <v>0</v>
      </c>
      <c r="G215" s="46">
        <f>35500</f>
        <v>35500</v>
      </c>
      <c r="H215" s="46">
        <f t="shared" si="4"/>
        <v>35500</v>
      </c>
      <c r="I215" s="96"/>
      <c r="J215" s="97"/>
    </row>
    <row r="216" spans="1:10" s="90" customFormat="1" ht="15.75">
      <c r="A216" s="35" t="s">
        <v>206</v>
      </c>
      <c r="B216" s="36"/>
      <c r="C216" s="37"/>
      <c r="D216" s="62" t="s">
        <v>207</v>
      </c>
      <c r="E216" s="63"/>
      <c r="F216" s="40">
        <f>F217</f>
        <v>285000</v>
      </c>
      <c r="G216" s="40">
        <f>G217</f>
        <v>0</v>
      </c>
      <c r="H216" s="40">
        <f>F216+G216</f>
        <v>285000</v>
      </c>
      <c r="I216" s="96"/>
      <c r="J216" s="97"/>
    </row>
    <row r="217" spans="1:10" s="90" customFormat="1" ht="31.5">
      <c r="A217" s="56" t="s">
        <v>208</v>
      </c>
      <c r="B217" s="57"/>
      <c r="C217" s="58"/>
      <c r="D217" s="68" t="s">
        <v>209</v>
      </c>
      <c r="E217" s="59"/>
      <c r="F217" s="53">
        <f>F218</f>
        <v>285000</v>
      </c>
      <c r="G217" s="53">
        <f>G218</f>
        <v>0</v>
      </c>
      <c r="H217" s="53">
        <f t="shared" si="4"/>
        <v>285000</v>
      </c>
      <c r="I217" s="96"/>
      <c r="J217" s="97"/>
    </row>
    <row r="218" spans="1:10" s="90" customFormat="1" ht="63">
      <c r="A218" s="41" t="s">
        <v>210</v>
      </c>
      <c r="B218" s="41">
        <v>7410</v>
      </c>
      <c r="C218" s="42" t="s">
        <v>211</v>
      </c>
      <c r="D218" s="43" t="s">
        <v>325</v>
      </c>
      <c r="E218" s="17" t="s">
        <v>334</v>
      </c>
      <c r="F218" s="45">
        <v>285000</v>
      </c>
      <c r="G218" s="46"/>
      <c r="H218" s="46">
        <f t="shared" si="4"/>
        <v>285000</v>
      </c>
      <c r="I218" s="96"/>
      <c r="J218" s="97"/>
    </row>
    <row r="219" spans="1:10" s="90" customFormat="1" ht="39" customHeight="1">
      <c r="A219" s="35" t="s">
        <v>366</v>
      </c>
      <c r="B219" s="36"/>
      <c r="C219" s="37"/>
      <c r="D219" s="38" t="s">
        <v>367</v>
      </c>
      <c r="E219" s="63"/>
      <c r="F219" s="40">
        <f>F220</f>
        <v>1608000</v>
      </c>
      <c r="G219" s="40">
        <f>G220</f>
        <v>92000</v>
      </c>
      <c r="H219" s="40">
        <f>F219+G219</f>
        <v>1700000</v>
      </c>
      <c r="I219" s="96"/>
      <c r="J219" s="97"/>
    </row>
    <row r="220" spans="1:10" s="90" customFormat="1" ht="35.25" customHeight="1">
      <c r="A220" s="56" t="s">
        <v>368</v>
      </c>
      <c r="B220" s="57"/>
      <c r="C220" s="58"/>
      <c r="D220" s="68" t="s">
        <v>369</v>
      </c>
      <c r="E220" s="59"/>
      <c r="F220" s="53">
        <f>F221+F222</f>
        <v>1608000</v>
      </c>
      <c r="G220" s="53">
        <f>G221+G222</f>
        <v>92000</v>
      </c>
      <c r="H220" s="53">
        <f>H221+H222</f>
        <v>1700000</v>
      </c>
      <c r="I220" s="96"/>
      <c r="J220" s="97"/>
    </row>
    <row r="221" spans="1:10" s="90" customFormat="1" ht="58.5" customHeight="1">
      <c r="A221" s="41" t="s">
        <v>370</v>
      </c>
      <c r="B221" s="41" t="s">
        <v>371</v>
      </c>
      <c r="C221" s="42" t="s">
        <v>159</v>
      </c>
      <c r="D221" s="43" t="s">
        <v>372</v>
      </c>
      <c r="E221" s="17" t="s">
        <v>373</v>
      </c>
      <c r="F221" s="45">
        <f>1000000+500000</f>
        <v>1500000</v>
      </c>
      <c r="G221" s="46"/>
      <c r="H221" s="46">
        <f>F221+G221</f>
        <v>1500000</v>
      </c>
      <c r="I221" s="96"/>
      <c r="J221" s="97"/>
    </row>
    <row r="222" spans="1:10" s="90" customFormat="1" ht="104.25" customHeight="1">
      <c r="A222" s="41" t="s">
        <v>370</v>
      </c>
      <c r="B222" s="41" t="s">
        <v>371</v>
      </c>
      <c r="C222" s="42" t="s">
        <v>159</v>
      </c>
      <c r="D222" s="43" t="s">
        <v>372</v>
      </c>
      <c r="E222" s="17" t="s">
        <v>389</v>
      </c>
      <c r="F222" s="45">
        <v>108000</v>
      </c>
      <c r="G222" s="46">
        <v>92000</v>
      </c>
      <c r="H222" s="46">
        <f>F222+G222</f>
        <v>200000</v>
      </c>
      <c r="I222" s="96"/>
      <c r="J222" s="97"/>
    </row>
    <row r="223" spans="1:10" s="134" customFormat="1" ht="22.5" customHeight="1">
      <c r="A223" s="126"/>
      <c r="B223" s="127" t="s">
        <v>212</v>
      </c>
      <c r="C223" s="128"/>
      <c r="D223" s="129" t="s">
        <v>2</v>
      </c>
      <c r="E223" s="130"/>
      <c r="F223" s="131">
        <f>F16+F23+F36+F70+F95+F124+F139+F142+F145+F191+F198+F205+F211+F216+F156+F219</f>
        <v>263899683</v>
      </c>
      <c r="G223" s="131">
        <f>G16+G23+G36+G70+G95+G124+G139+G142+G145+G191+G198+G205+G211+G216+G156+G219</f>
        <v>214142769.8</v>
      </c>
      <c r="H223" s="131">
        <f>H16+H23+H36+H70+H95+H124+H139+H142+H145+H191+H198+H205+H211+H216+H156+H219</f>
        <v>478042452.8</v>
      </c>
      <c r="I223" s="132"/>
      <c r="J223" s="133"/>
    </row>
    <row r="224" spans="4:10" s="90" customFormat="1" ht="15.75">
      <c r="D224" s="91"/>
      <c r="F224" s="97"/>
      <c r="G224" s="97"/>
      <c r="H224" s="97"/>
      <c r="I224" s="111"/>
      <c r="J224" s="97"/>
    </row>
    <row r="225" spans="4:10" s="90" customFormat="1" ht="24" customHeight="1">
      <c r="D225" s="91"/>
      <c r="F225" s="97"/>
      <c r="G225" s="97"/>
      <c r="H225" s="97"/>
      <c r="I225" s="111"/>
      <c r="J225" s="97"/>
    </row>
    <row r="226" spans="1:9" s="123" customFormat="1" ht="24" customHeight="1">
      <c r="A226" s="124" t="s">
        <v>357</v>
      </c>
      <c r="B226" s="124"/>
      <c r="C226" s="124"/>
      <c r="D226" s="124"/>
      <c r="E226" s="125"/>
      <c r="G226" s="124" t="s">
        <v>358</v>
      </c>
      <c r="I226" s="124"/>
    </row>
    <row r="227" spans="4:10" s="90" customFormat="1" ht="15.75">
      <c r="D227" s="91"/>
      <c r="F227" s="97"/>
      <c r="G227" s="97"/>
      <c r="H227" s="97"/>
      <c r="I227" s="111"/>
      <c r="J227" s="97"/>
    </row>
    <row r="228" spans="6:10" ht="15">
      <c r="F228" s="9"/>
      <c r="G228" s="9"/>
      <c r="H228" s="9"/>
      <c r="I228" s="3"/>
      <c r="J228" s="9"/>
    </row>
    <row r="229" spans="5:10" ht="15">
      <c r="E229" s="19" t="s">
        <v>220</v>
      </c>
      <c r="F229" s="9"/>
      <c r="G229" s="9"/>
      <c r="H229" s="9"/>
      <c r="I229" s="3"/>
      <c r="J229" s="9"/>
    </row>
    <row r="230" spans="5:12" ht="15">
      <c r="E230" s="1" t="s">
        <v>221</v>
      </c>
      <c r="F230" s="10"/>
      <c r="G230" s="10"/>
      <c r="H230" s="10"/>
      <c r="I230" s="70"/>
      <c r="J230" s="11"/>
      <c r="K230" s="11"/>
      <c r="L230" s="12"/>
    </row>
    <row r="231" spans="5:12" ht="15">
      <c r="E231" s="2">
        <v>70</v>
      </c>
      <c r="F231" s="13"/>
      <c r="G231" s="13"/>
      <c r="H231" s="13"/>
      <c r="I231" s="15"/>
      <c r="J231" s="3"/>
      <c r="K231" s="4"/>
      <c r="L231" s="5"/>
    </row>
    <row r="232" spans="5:12" ht="15">
      <c r="E232" s="2">
        <v>80</v>
      </c>
      <c r="F232" s="13"/>
      <c r="G232" s="13"/>
      <c r="H232" s="13"/>
      <c r="I232" s="15"/>
      <c r="J232" s="3"/>
      <c r="K232" s="4"/>
      <c r="L232" s="5"/>
    </row>
    <row r="233" spans="5:12" ht="15">
      <c r="E233" s="2">
        <v>90</v>
      </c>
      <c r="F233" s="13"/>
      <c r="G233" s="13"/>
      <c r="H233" s="13"/>
      <c r="I233" s="15"/>
      <c r="J233" s="3"/>
      <c r="K233" s="4"/>
      <c r="L233" s="5"/>
    </row>
    <row r="234" spans="5:12" ht="15">
      <c r="E234" s="2">
        <v>100</v>
      </c>
      <c r="F234" s="13"/>
      <c r="G234" s="13"/>
      <c r="H234" s="13"/>
      <c r="I234" s="15"/>
      <c r="J234" s="3"/>
      <c r="K234" s="4"/>
      <c r="L234" s="5"/>
    </row>
    <row r="235" spans="5:12" ht="15">
      <c r="E235" s="2">
        <v>110</v>
      </c>
      <c r="F235" s="13"/>
      <c r="G235" s="13"/>
      <c r="H235" s="13"/>
      <c r="I235" s="15"/>
      <c r="J235" s="3"/>
      <c r="K235" s="4"/>
      <c r="L235" s="5"/>
    </row>
    <row r="236" spans="5:12" ht="15">
      <c r="E236" s="2">
        <v>120</v>
      </c>
      <c r="F236" s="13"/>
      <c r="G236" s="13"/>
      <c r="H236" s="13"/>
      <c r="I236" s="15"/>
      <c r="J236" s="3"/>
      <c r="K236" s="4"/>
      <c r="L236" s="5"/>
    </row>
    <row r="237" spans="5:12" ht="15">
      <c r="E237" s="2">
        <v>130</v>
      </c>
      <c r="F237" s="13"/>
      <c r="G237" s="13"/>
      <c r="H237" s="13"/>
      <c r="I237" s="15"/>
      <c r="J237" s="3"/>
      <c r="K237" s="4"/>
      <c r="L237" s="5"/>
    </row>
    <row r="238" spans="5:12" ht="15">
      <c r="E238" s="2">
        <v>150</v>
      </c>
      <c r="F238" s="13"/>
      <c r="G238" s="13"/>
      <c r="H238" s="13"/>
      <c r="I238" s="15"/>
      <c r="J238" s="3"/>
      <c r="K238" s="4"/>
      <c r="L238" s="79"/>
    </row>
    <row r="239" spans="5:12" ht="15">
      <c r="E239" s="2">
        <v>160</v>
      </c>
      <c r="F239" s="13"/>
      <c r="G239" s="13"/>
      <c r="H239" s="13"/>
      <c r="I239" s="15"/>
      <c r="J239" s="3"/>
      <c r="K239" s="4"/>
      <c r="L239" s="5"/>
    </row>
    <row r="240" spans="5:12" ht="15">
      <c r="E240" s="2">
        <v>170</v>
      </c>
      <c r="F240" s="13"/>
      <c r="G240" s="13"/>
      <c r="H240" s="13"/>
      <c r="I240" s="15"/>
      <c r="J240" s="3"/>
      <c r="K240" s="4"/>
      <c r="L240" s="5"/>
    </row>
    <row r="241" spans="5:12" ht="15">
      <c r="E241" s="2">
        <v>180</v>
      </c>
      <c r="F241" s="13"/>
      <c r="G241" s="13"/>
      <c r="H241" s="13"/>
      <c r="I241" s="15"/>
      <c r="J241" s="3"/>
      <c r="K241" s="4"/>
      <c r="L241" s="5"/>
    </row>
    <row r="242" spans="5:12" ht="15">
      <c r="E242" s="2">
        <v>200</v>
      </c>
      <c r="F242" s="13"/>
      <c r="G242" s="13"/>
      <c r="H242" s="13"/>
      <c r="I242" s="15"/>
      <c r="J242" s="3"/>
      <c r="K242" s="4"/>
      <c r="L242" s="5"/>
    </row>
    <row r="243" spans="5:12" ht="15">
      <c r="E243" s="2">
        <v>210</v>
      </c>
      <c r="F243" s="13"/>
      <c r="G243" s="13"/>
      <c r="H243" s="13"/>
      <c r="I243" s="15"/>
      <c r="J243" s="3"/>
      <c r="K243" s="5"/>
      <c r="L243" s="5"/>
    </row>
    <row r="244" spans="5:12" ht="15">
      <c r="E244" s="2">
        <v>240</v>
      </c>
      <c r="F244" s="13"/>
      <c r="G244" s="13"/>
      <c r="H244" s="13"/>
      <c r="I244" s="15"/>
      <c r="J244" s="3"/>
      <c r="K244" s="4"/>
      <c r="L244" s="5"/>
    </row>
    <row r="245" spans="5:12" ht="15">
      <c r="E245" s="2">
        <v>250</v>
      </c>
      <c r="F245" s="14"/>
      <c r="G245" s="14"/>
      <c r="H245" s="14"/>
      <c r="I245" s="71"/>
      <c r="J245" s="3"/>
      <c r="K245" s="4"/>
      <c r="L245" s="5"/>
    </row>
    <row r="246" spans="6:12" ht="15">
      <c r="F246" s="14">
        <f>SUM(F230:F245)</f>
        <v>0</v>
      </c>
      <c r="G246" s="14">
        <f>SUM(G230:G245)</f>
        <v>0</v>
      </c>
      <c r="H246" s="14">
        <f>SUM(H230:H245)</f>
        <v>0</v>
      </c>
      <c r="I246" s="71"/>
      <c r="J246" s="3"/>
      <c r="K246" s="4"/>
      <c r="L246" s="5"/>
    </row>
    <row r="247" spans="5:12" ht="15">
      <c r="E247" s="4"/>
      <c r="F247" s="15"/>
      <c r="G247" s="15"/>
      <c r="H247" s="15"/>
      <c r="I247" s="15"/>
      <c r="J247" s="3"/>
      <c r="K247" s="4"/>
      <c r="L247" s="5"/>
    </row>
    <row r="248" spans="5:12" ht="15">
      <c r="E248" s="80" t="s">
        <v>222</v>
      </c>
      <c r="F248" s="16">
        <f>F223-F246</f>
        <v>263899683</v>
      </c>
      <c r="G248" s="16">
        <f>G223-G246</f>
        <v>214142769.8</v>
      </c>
      <c r="H248" s="32">
        <f>H223-H246</f>
        <v>478042452.8</v>
      </c>
      <c r="I248" s="5"/>
      <c r="J248" s="3"/>
      <c r="K248" s="4"/>
      <c r="L248" s="5"/>
    </row>
    <row r="249" spans="5:12" ht="15">
      <c r="E249" s="2"/>
      <c r="F249" s="2"/>
      <c r="G249" s="2"/>
      <c r="H249" s="7"/>
      <c r="I249" s="5"/>
      <c r="J249" s="3"/>
      <c r="K249" s="4"/>
      <c r="L249" s="5"/>
    </row>
    <row r="250" spans="4:12" ht="15">
      <c r="D250" s="34"/>
      <c r="E250" s="2"/>
      <c r="F250" s="2"/>
      <c r="G250" s="2"/>
      <c r="H250" s="7"/>
      <c r="I250" s="5"/>
      <c r="J250" s="3"/>
      <c r="K250" s="4"/>
      <c r="L250" s="6"/>
    </row>
    <row r="251" spans="4:12" ht="15">
      <c r="D251" s="34"/>
      <c r="E251" s="2"/>
      <c r="F251" s="7"/>
      <c r="G251" s="7"/>
      <c r="H251" s="7"/>
      <c r="I251" s="5"/>
      <c r="J251" s="3"/>
      <c r="K251" s="4"/>
      <c r="L251" s="6"/>
    </row>
    <row r="252" spans="4:12" ht="15">
      <c r="D252" s="34"/>
      <c r="E252" s="2"/>
      <c r="F252" s="2"/>
      <c r="G252" s="2"/>
      <c r="H252" s="2"/>
      <c r="I252" s="4"/>
      <c r="J252" s="3"/>
      <c r="K252" s="4"/>
      <c r="L252" s="6"/>
    </row>
    <row r="253" spans="4:12" ht="15">
      <c r="D253" s="34"/>
      <c r="E253" s="2"/>
      <c r="F253" s="2"/>
      <c r="G253" s="2"/>
      <c r="H253" s="2"/>
      <c r="I253" s="4"/>
      <c r="J253" s="3"/>
      <c r="K253" s="4"/>
      <c r="L253" s="6"/>
    </row>
    <row r="254" spans="4:12" ht="15">
      <c r="D254" s="34"/>
      <c r="E254" s="2"/>
      <c r="F254" s="2"/>
      <c r="G254" s="2"/>
      <c r="H254" s="2"/>
      <c r="I254" s="4"/>
      <c r="J254" s="3"/>
      <c r="K254" s="4"/>
      <c r="L254" s="6"/>
    </row>
    <row r="255" spans="4:12" ht="15">
      <c r="D255" s="34"/>
      <c r="E255" s="2"/>
      <c r="F255" s="2"/>
      <c r="G255" s="2"/>
      <c r="H255" s="2"/>
      <c r="I255" s="4"/>
      <c r="J255" s="3"/>
      <c r="K255" s="4"/>
      <c r="L255" s="6"/>
    </row>
    <row r="256" spans="4:12" ht="15">
      <c r="D256" s="34"/>
      <c r="E256" s="2"/>
      <c r="F256" s="2"/>
      <c r="G256" s="2"/>
      <c r="H256" s="2"/>
      <c r="I256" s="4"/>
      <c r="J256" s="3"/>
      <c r="K256" s="4"/>
      <c r="L256" s="6"/>
    </row>
    <row r="257" spans="4:12" ht="15">
      <c r="D257" s="34"/>
      <c r="E257" s="2"/>
      <c r="F257" s="2"/>
      <c r="G257" s="2"/>
      <c r="H257" s="2"/>
      <c r="I257" s="4"/>
      <c r="J257" s="3"/>
      <c r="K257" s="4"/>
      <c r="L257" s="6"/>
    </row>
    <row r="258" spans="4:12" ht="15">
      <c r="D258" s="34"/>
      <c r="E258" s="2"/>
      <c r="F258" s="2"/>
      <c r="G258" s="2"/>
      <c r="H258" s="2"/>
      <c r="I258" s="4"/>
      <c r="J258" s="3"/>
      <c r="K258" s="4"/>
      <c r="L258" s="6"/>
    </row>
    <row r="259" spans="4:12" ht="15">
      <c r="D259" s="34"/>
      <c r="E259" s="2"/>
      <c r="F259" s="2"/>
      <c r="G259" s="2"/>
      <c r="H259" s="2"/>
      <c r="I259" s="4"/>
      <c r="J259" s="3"/>
      <c r="K259" s="4"/>
      <c r="L259" s="6"/>
    </row>
    <row r="260" spans="4:12" ht="15">
      <c r="D260" s="34"/>
      <c r="E260" s="2"/>
      <c r="F260" s="2"/>
      <c r="G260" s="2"/>
      <c r="H260" s="2"/>
      <c r="I260" s="4"/>
      <c r="J260" s="3"/>
      <c r="K260" s="4"/>
      <c r="L260" s="6"/>
    </row>
    <row r="261" spans="4:12" ht="15">
      <c r="D261" s="34"/>
      <c r="E261" s="2"/>
      <c r="F261" s="2"/>
      <c r="G261" s="2"/>
      <c r="H261" s="2"/>
      <c r="I261" s="4"/>
      <c r="J261" s="3"/>
      <c r="K261" s="4"/>
      <c r="L261" s="6"/>
    </row>
    <row r="262" spans="4:12" ht="15">
      <c r="D262" s="34"/>
      <c r="E262" s="2"/>
      <c r="F262" s="2"/>
      <c r="G262" s="2"/>
      <c r="H262" s="2"/>
      <c r="I262" s="4"/>
      <c r="J262" s="3"/>
      <c r="K262" s="4"/>
      <c r="L262" s="6"/>
    </row>
    <row r="263" spans="4:12" ht="15">
      <c r="D263" s="34"/>
      <c r="E263" s="2"/>
      <c r="F263" s="2"/>
      <c r="G263" s="2"/>
      <c r="H263" s="2"/>
      <c r="I263" s="4"/>
      <c r="J263" s="3"/>
      <c r="K263" s="4"/>
      <c r="L263" s="4"/>
    </row>
    <row r="264" spans="4:12" ht="15">
      <c r="D264" s="34"/>
      <c r="E264" s="2"/>
      <c r="F264" s="2"/>
      <c r="G264" s="2"/>
      <c r="H264" s="2"/>
      <c r="I264" s="4"/>
      <c r="J264" s="3"/>
      <c r="K264" s="4"/>
      <c r="L264" s="4"/>
    </row>
    <row r="265" spans="4:12" ht="15">
      <c r="D265" s="34"/>
      <c r="E265" s="2"/>
      <c r="F265" s="2"/>
      <c r="G265" s="2"/>
      <c r="H265" s="2"/>
      <c r="I265" s="4"/>
      <c r="J265" s="3"/>
      <c r="K265" s="4"/>
      <c r="L265" s="4"/>
    </row>
    <row r="266" spans="4:12" ht="15">
      <c r="D266" s="34"/>
      <c r="E266" s="2"/>
      <c r="F266" s="2"/>
      <c r="G266" s="2"/>
      <c r="H266" s="2"/>
      <c r="I266" s="4"/>
      <c r="J266" s="3"/>
      <c r="K266" s="4"/>
      <c r="L266" s="4"/>
    </row>
    <row r="267" spans="4:12" ht="15">
      <c r="D267" s="34"/>
      <c r="E267" s="2"/>
      <c r="F267" s="2"/>
      <c r="G267" s="2"/>
      <c r="H267" s="2"/>
      <c r="I267" s="4"/>
      <c r="J267" s="3"/>
      <c r="K267" s="4"/>
      <c r="L267" s="4"/>
    </row>
    <row r="268" spans="4:12" ht="15">
      <c r="D268" s="34"/>
      <c r="E268" s="2"/>
      <c r="F268" s="2"/>
      <c r="G268" s="2"/>
      <c r="H268" s="2"/>
      <c r="I268" s="4"/>
      <c r="J268" s="3"/>
      <c r="K268" s="4"/>
      <c r="L268" s="4"/>
    </row>
    <row r="269" spans="4:12" ht="15">
      <c r="D269" s="34"/>
      <c r="E269" s="2"/>
      <c r="F269" s="2"/>
      <c r="G269" s="2"/>
      <c r="H269" s="2"/>
      <c r="I269" s="4"/>
      <c r="J269" s="3"/>
      <c r="K269" s="4"/>
      <c r="L269" s="4"/>
    </row>
    <row r="270" spans="4:12" ht="15">
      <c r="D270" s="34"/>
      <c r="E270" s="2"/>
      <c r="F270" s="2"/>
      <c r="G270" s="2"/>
      <c r="H270" s="2"/>
      <c r="I270" s="4"/>
      <c r="J270" s="3"/>
      <c r="K270" s="4"/>
      <c r="L270" s="4"/>
    </row>
    <row r="271" spans="4:12" ht="15">
      <c r="D271" s="34"/>
      <c r="E271" s="2"/>
      <c r="F271" s="2"/>
      <c r="G271" s="2"/>
      <c r="H271" s="2"/>
      <c r="I271" s="4"/>
      <c r="J271" s="3"/>
      <c r="K271" s="4"/>
      <c r="L271" s="4"/>
    </row>
    <row r="272" spans="4:12" ht="15">
      <c r="D272" s="34"/>
      <c r="E272" s="2"/>
      <c r="F272" s="2"/>
      <c r="G272" s="2"/>
      <c r="H272" s="2"/>
      <c r="I272" s="4"/>
      <c r="J272" s="3"/>
      <c r="K272" s="4"/>
      <c r="L272" s="4"/>
    </row>
    <row r="273" spans="4:12" ht="15">
      <c r="D273" s="34"/>
      <c r="E273" s="2"/>
      <c r="F273" s="2"/>
      <c r="G273" s="2"/>
      <c r="H273" s="2"/>
      <c r="I273" s="4"/>
      <c r="J273" s="3"/>
      <c r="K273" s="4"/>
      <c r="L273" s="4"/>
    </row>
    <row r="274" spans="4:12" ht="15">
      <c r="D274" s="34"/>
      <c r="E274" s="2"/>
      <c r="F274" s="2"/>
      <c r="G274" s="2"/>
      <c r="H274" s="2"/>
      <c r="I274" s="4"/>
      <c r="J274" s="3"/>
      <c r="K274" s="4"/>
      <c r="L274" s="4"/>
    </row>
    <row r="275" spans="4:12" ht="15">
      <c r="D275" s="34"/>
      <c r="E275" s="2"/>
      <c r="F275" s="2"/>
      <c r="G275" s="2"/>
      <c r="H275" s="2"/>
      <c r="I275" s="4"/>
      <c r="J275" s="3"/>
      <c r="K275" s="4"/>
      <c r="L275" s="4"/>
    </row>
    <row r="276" spans="4:12" ht="15">
      <c r="D276" s="34"/>
      <c r="E276" s="2"/>
      <c r="F276" s="2"/>
      <c r="G276" s="2"/>
      <c r="H276" s="2"/>
      <c r="I276" s="4"/>
      <c r="J276" s="3"/>
      <c r="K276" s="4"/>
      <c r="L276" s="4"/>
    </row>
    <row r="277" spans="4:12" ht="15">
      <c r="D277" s="34"/>
      <c r="E277" s="2"/>
      <c r="F277" s="2"/>
      <c r="G277" s="2"/>
      <c r="H277" s="2"/>
      <c r="I277" s="4"/>
      <c r="J277" s="3"/>
      <c r="K277" s="4"/>
      <c r="L277" s="4"/>
    </row>
    <row r="278" spans="4:12" ht="15">
      <c r="D278" s="34"/>
      <c r="E278" s="2"/>
      <c r="F278" s="2"/>
      <c r="G278" s="2"/>
      <c r="H278" s="2"/>
      <c r="I278" s="4"/>
      <c r="J278" s="3"/>
      <c r="K278" s="4"/>
      <c r="L278" s="4"/>
    </row>
    <row r="279" spans="4:12" ht="15">
      <c r="D279" s="34"/>
      <c r="E279" s="2"/>
      <c r="F279" s="2"/>
      <c r="G279" s="2"/>
      <c r="H279" s="2"/>
      <c r="I279" s="4"/>
      <c r="J279" s="3"/>
      <c r="K279" s="4"/>
      <c r="L279" s="4"/>
    </row>
    <row r="280" spans="4:12" ht="15">
      <c r="D280" s="34"/>
      <c r="E280" s="2"/>
      <c r="F280" s="2"/>
      <c r="G280" s="2"/>
      <c r="H280" s="2"/>
      <c r="I280" s="4"/>
      <c r="J280" s="3"/>
      <c r="K280" s="4"/>
      <c r="L280" s="4"/>
    </row>
    <row r="281" spans="6:10" ht="15">
      <c r="F281" s="9"/>
      <c r="G281" s="9"/>
      <c r="H281" s="9"/>
      <c r="I281" s="3"/>
      <c r="J281" s="9"/>
    </row>
    <row r="282" spans="6:10" ht="15">
      <c r="F282" s="9"/>
      <c r="G282" s="9"/>
      <c r="H282" s="9"/>
      <c r="I282" s="3"/>
      <c r="J282" s="9"/>
    </row>
    <row r="283" spans="6:10" ht="15">
      <c r="F283" s="9"/>
      <c r="G283" s="9"/>
      <c r="H283" s="9"/>
      <c r="I283" s="3"/>
      <c r="J283" s="9"/>
    </row>
    <row r="284" spans="6:10" ht="15">
      <c r="F284" s="9"/>
      <c r="G284" s="9"/>
      <c r="H284" s="9"/>
      <c r="I284" s="3"/>
      <c r="J284" s="9"/>
    </row>
    <row r="285" spans="6:10" ht="15">
      <c r="F285" s="9"/>
      <c r="G285" s="9"/>
      <c r="H285" s="9"/>
      <c r="I285" s="3"/>
      <c r="J285" s="9"/>
    </row>
    <row r="286" spans="6:10" ht="15">
      <c r="F286" s="9"/>
      <c r="G286" s="9"/>
      <c r="H286" s="9"/>
      <c r="I286" s="3"/>
      <c r="J286" s="9"/>
    </row>
  </sheetData>
  <sheetProtection/>
  <mergeCells count="46">
    <mergeCell ref="E63:E64"/>
    <mergeCell ref="E73:E74"/>
    <mergeCell ref="D175:D180"/>
    <mergeCell ref="E122:E123"/>
    <mergeCell ref="E127:E129"/>
    <mergeCell ref="E103:E104"/>
    <mergeCell ref="E80:E83"/>
    <mergeCell ref="D76:D77"/>
    <mergeCell ref="C50:C51"/>
    <mergeCell ref="D72:D73"/>
    <mergeCell ref="C72:C73"/>
    <mergeCell ref="D67:D68"/>
    <mergeCell ref="E201:E204"/>
    <mergeCell ref="E86:E87"/>
    <mergeCell ref="E119:E120"/>
    <mergeCell ref="E90:E91"/>
    <mergeCell ref="E100:E101"/>
    <mergeCell ref="E53:E54"/>
    <mergeCell ref="C76:C77"/>
    <mergeCell ref="D50:D51"/>
    <mergeCell ref="A48:A49"/>
    <mergeCell ref="B72:B73"/>
    <mergeCell ref="A76:A77"/>
    <mergeCell ref="B76:B77"/>
    <mergeCell ref="A50:A51"/>
    <mergeCell ref="A72:A73"/>
    <mergeCell ref="B48:B49"/>
    <mergeCell ref="B50:B51"/>
    <mergeCell ref="D7:E7"/>
    <mergeCell ref="A8:H8"/>
    <mergeCell ref="A9:H9"/>
    <mergeCell ref="A11:A14"/>
    <mergeCell ref="E11:E14"/>
    <mergeCell ref="F11:F14"/>
    <mergeCell ref="D11:D14"/>
    <mergeCell ref="H11:H14"/>
    <mergeCell ref="B11:B14"/>
    <mergeCell ref="D48:D49"/>
    <mergeCell ref="C48:C49"/>
    <mergeCell ref="G11:G14"/>
    <mergeCell ref="H48:H49"/>
    <mergeCell ref="E38:E44"/>
    <mergeCell ref="G48:G49"/>
    <mergeCell ref="C11:C14"/>
    <mergeCell ref="F48:F49"/>
    <mergeCell ref="E48:E49"/>
  </mergeCells>
  <printOptions/>
  <pageMargins left="1.1811023622047245" right="0.3937007874015748" top="0.7874015748031497" bottom="0.4330708661417323" header="0.7086614173228347" footer="0.2755905511811024"/>
  <pageSetup fitToHeight="10" fitToWidth="1" horizontalDpi="600" verticalDpi="600" orientation="portrait" paperSize="9" scale="46" r:id="rId1"/>
  <rowBreaks count="4" manualBreakCount="4">
    <brk id="45" max="7" man="1"/>
    <brk id="79" max="7" man="1"/>
    <brk id="101" max="7" man="1"/>
    <brk id="12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2017-04-10T05:25:23Z</cp:lastPrinted>
  <dcterms:created xsi:type="dcterms:W3CDTF">2016-11-29T09:37:01Z</dcterms:created>
  <dcterms:modified xsi:type="dcterms:W3CDTF">2017-04-24T11:32:59Z</dcterms:modified>
  <cp:category/>
  <cp:version/>
  <cp:contentType/>
  <cp:contentStatus/>
</cp:coreProperties>
</file>