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195" windowWidth="10050" windowHeight="8160" activeTab="0"/>
  </bookViews>
  <sheets>
    <sheet name="12" sheetId="1" r:id="rId1"/>
  </sheets>
  <externalReferences>
    <externalReference r:id="rId4"/>
  </externalReferences>
  <definedNames>
    <definedName name="_xlfn.AGGREGATE" hidden="1">#NAME?</definedName>
    <definedName name="_xlnm.Print_Titles" localSheetId="0">'12'!$4:$4</definedName>
    <definedName name="_xlnm.Print_Area" localSheetId="0">'12'!$A$1:$I$99</definedName>
  </definedNames>
  <calcPr fullCalcOnLoad="1"/>
</workbook>
</file>

<file path=xl/sharedStrings.xml><?xml version="1.0" encoding="utf-8"?>
<sst xmlns="http://schemas.openxmlformats.org/spreadsheetml/2006/main" count="180" uniqueCount="117">
  <si>
    <t>Розподіл коштів бюджету розвитку за об’єктами  у 2019  році</t>
  </si>
  <si>
    <t>Х</t>
  </si>
  <si>
    <t>УСЬОГО</t>
  </si>
  <si>
    <t xml:space="preserve">Найменування об’єкта відповідно  до проектно- кошторисної документації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</si>
  <si>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</si>
  <si>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</si>
  <si>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</si>
  <si>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</si>
  <si>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Строк реалізації об’єкта (рік початку і завершення)</t>
  </si>
  <si>
    <t>Загальна вартість об’єкта, гривень</t>
  </si>
  <si>
    <t xml:space="preserve"> Рівень  будівельної готовності  об’єкта на кінець бюджетного періоду, % </t>
  </si>
  <si>
    <t>Реконструкція (модернізація) будівлі Комунального закладу «Будинок творчості дітей та юнацтва» Кам’янської міської ради за адресою: вул.Звенигородська, буд.29 у м.Кам’янське (ПКД)</t>
  </si>
  <si>
    <t>0490</t>
  </si>
  <si>
    <t>Департамент з гуманітарних питань  міської ради</t>
  </si>
  <si>
    <t>1500000</t>
  </si>
  <si>
    <t>Департамент житлово-комунального господарства та будівництва міської ради</t>
  </si>
  <si>
    <t>0443</t>
  </si>
  <si>
    <t>1510000</t>
  </si>
  <si>
    <t>0600000</t>
  </si>
  <si>
    <t>0610000</t>
  </si>
  <si>
    <t>Будівництво установ та закладів соціальної сфери</t>
  </si>
  <si>
    <t xml:space="preserve">Будівництво медичних установ та закладів </t>
  </si>
  <si>
    <t>Будівництво споруд, установ та закладів фізичної культури і спорту</t>
  </si>
  <si>
    <t>Будівництво об'єктів житлово-комунального господарства</t>
  </si>
  <si>
    <t>0617321</t>
  </si>
  <si>
    <t>Будівництво освітніх установ та закладів</t>
  </si>
  <si>
    <t>Будівництво амбулаторії загальної практики сімейної медицини №2 КНП КМР «ЦПМСД №3» за адресою: вул.Залізняка,1, м.Кам’янське (ПВР)</t>
  </si>
  <si>
    <t>0700000</t>
  </si>
  <si>
    <t>0710000</t>
  </si>
  <si>
    <t>Управління охорони здоров'я  міської ради</t>
  </si>
  <si>
    <t>у тому числі</t>
  </si>
  <si>
    <t>Реконструкція будівлі дитячої спортивної школи  КЗ «СК «Прометей» КМР за адресою: просп.Аношкіна, 109, м.Кам’янське Дніпропетровської області (ПКД)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</si>
  <si>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балки, м.Кам'янське (моніторинг 2019)</t>
  </si>
  <si>
    <t>2008-2019</t>
  </si>
  <si>
    <t>2017-2019</t>
  </si>
  <si>
    <t>Будівництво міського правобережного пляжу в районі вул.Набережної у м.Кам'янське (ПВР)</t>
  </si>
  <si>
    <t>Реконструкція системи водопостачання селищ Романкове та 55-го блочка м.Дніпродзержинська (ІІ та ІІІ черги) (коригування ПКД)</t>
  </si>
  <si>
    <t>2016-2019</t>
  </si>
  <si>
    <t xml:space="preserve">Реконструкція вхідного вузлу житлового будинку за адресою: вул.Харківська, 23, кв. 60,  м.Дніпродзержинськ </t>
  </si>
  <si>
    <t xml:space="preserve">Реконструкція вхідного вузлу  житлового будинку за адресою: просп.Івана Франка, 22, кв. 80, м.Кам’янське </t>
  </si>
  <si>
    <t>2018-2019</t>
  </si>
  <si>
    <t xml:space="preserve">Реконструкція вхідного вузлу житлового будинку за адресою: просп.Металургів, 70, кв.26, м.Кам’янське </t>
  </si>
  <si>
    <t xml:space="preserve">Реконструкція вхідного вузлу  житлового будинку за адресою: просп.Металургів, 88, кв.59,  м.Кам’янське </t>
  </si>
  <si>
    <t xml:space="preserve">Реконструкція вхідного вузлу  житлового будинку за адресою: просп.Івана Франка, 24, кв.120, 138,  м.Кам’янське </t>
  </si>
  <si>
    <t>Реконструкція вхідного вузлу  житлового будинку за адресою: просп.Металургів, 4, кв.3, м.Кам’янське</t>
  </si>
  <si>
    <t xml:space="preserve">Реконструкція вхідного вузлу  житлового будинку за адресою: просп.Івана Франка, 14, кв.64,  м.Кам’янське </t>
  </si>
  <si>
    <t xml:space="preserve">Реконструкція вхідного вузлу житлового будинку за адресою: вул.Харківська, 69, кв. 5, 33, м.Кам’янське  </t>
  </si>
  <si>
    <t>1517330</t>
  </si>
  <si>
    <t>7330</t>
  </si>
  <si>
    <t>Реконструкція адміністративної будівлі комплексу нежитлових будівель та споруд за адресою: просп.Аношкіна, 3А, м Кам’янське (ПКД)</t>
  </si>
  <si>
    <t>-</t>
  </si>
  <si>
    <t>Орган з питань охорони здоров`я</t>
  </si>
  <si>
    <t>Орган з питань будівництва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</si>
  <si>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</si>
  <si>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</si>
  <si>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у тому числі  субвенція з державного бюджету місцевим бюджетам на здійснення заходів щодо соціально-економічного розвитку окремих територій (залишки)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</si>
  <si>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№24» Кам’янської міської ради за адресою: вул.Лікарняна,51, м.Кам’янське (в т.ч. ПВР)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</si>
  <si>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№36»  Кам’янської міської ради за адресою: вул.М.Лисенка,2А, м.Кам’янське (в т.ч. ПВР)</t>
  </si>
  <si>
    <t>0717322</t>
  </si>
  <si>
    <t>Реконструкція адміністративної будівлі за адресою: проспект Василя Стуса, 10/12 в м.Кам’янське. Коригування 2</t>
  </si>
  <si>
    <t>1517324</t>
  </si>
  <si>
    <t>7324</t>
  </si>
  <si>
    <t>Будівництво установ та закладів культури</t>
  </si>
  <si>
    <t>Реконструкція лівобережного парку КП КМР «Лівобережний парк» за адресою: просп.Металургів, 1 м.Кам’янське (в т.ч. ПВР)</t>
  </si>
  <si>
    <t>Будівництво стрільбища для кульової стрільби за адресою: м.Кам’янське, вул.Лохвицького (в т.ч. ПВР)</t>
  </si>
  <si>
    <t>Будівництво міні-футбольних майданчиків з навчально-тренувальних занять дитячо-юнацького футболу. Комунальний заклад «Середня загальноосвітня школа №19» Кам’янської міської ради за адресою: вул.Волзька,1, м.Кам’янське (в т.ч. ПВР)</t>
  </si>
  <si>
    <t>додаток 3</t>
  </si>
  <si>
    <t>містоб</t>
  </si>
  <si>
    <t>15 соц екон придб</t>
  </si>
  <si>
    <t>Орган з питань освіти і науки</t>
  </si>
  <si>
    <t>06 соц екон придб2018</t>
  </si>
  <si>
    <t>06 соц екон придб2019</t>
  </si>
  <si>
    <t>буд-во</t>
  </si>
  <si>
    <t>Будівництво твердопаливної модульної котельні
з підведенням зовнішніх інженерних комунікацій на території КЗ СДНЗ №43 «Зоренька» за адресою: вул.Яворницького, 28, м.Кам’янське</t>
  </si>
  <si>
    <t>Будівництво світлофорного об’єкту на перехресті просп.Свободи (просп.Леніна) – просп.Аношкіна у м.Кам’янське</t>
  </si>
  <si>
    <t>Реконструкція водопостачання та водовідведення житлових будинків №№17,18 по вул.Гастелло, м.Кам’янське (ПВР)</t>
  </si>
  <si>
    <t>1517368</t>
  </si>
  <si>
    <t>Виконання інвестиційних проектів за рахунок субвенцій з інших бюджетів</t>
  </si>
  <si>
    <t>у тому числі субвенція з державного бюджету місцевим бюджетам на проведення робіт, пов’язаних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</si>
  <si>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 xml:space="preserve">Будівництво палацу спорту за адресою: вул. Вячеслава Чорновола, 67Е, м.Кам’янське, Дніпропетровської області (об'єкт незавершеного будівництва "Тренувальна база з баскетболу по вул. В.В.Щербицького у м.Дніпродзержинськ (Дніпропетровська область)") </t>
  </si>
  <si>
    <t>Найменування головного розпорядника коштів міського бюджету/ відповідального виконавця,                                                найменування бюджетної програми
згідно з Типовою програмною класифікацію                                                                                                                                             видатків та кредитування місцевих бюджетів</t>
  </si>
  <si>
    <t>Реконструкція адміністративної будівлі за адресою: вул.Затишна, буд.3 в м.Кам’янське. Коригування ( в т.ч. ПКД)</t>
  </si>
  <si>
    <t>Будівництво інших об’єктів комунальної власності</t>
  </si>
  <si>
    <t>1515043</t>
  </si>
  <si>
    <t>0810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</si>
  <si>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</si>
  <si>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 тому числі 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</si>
  <si>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1517366</t>
  </si>
  <si>
    <t>Реалізація проектів в рамках Надзвичайної кредитної програми для відновлення України</t>
  </si>
  <si>
    <t>у тому числі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</si>
  <si>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Реконструкція окремо розташованої будівлі комунального закладу «Навчально-виховний комплекс «Гімназія №11 – спеціалізована школа з поглибленим вивченням іноземних мов І ступеня – дошкільний навчальний заклад «Еврика» Кам’янської міської ради за адресою: вул. 9 Травня, 18 </t>
  </si>
  <si>
    <t xml:space="preserve">Реконструкція комунального закладу «Спеціалізована школа з поглибленим вивченням іноземних мов І ступеня – колегіум №16» Кам’янської міської ради за адресою: просп. Тараса Шевченка, 8, м.Кам’янське </t>
  </si>
  <si>
    <t>Євробаскет 5043</t>
  </si>
  <si>
    <t>15 соц екон к/р електроопал 2018</t>
  </si>
  <si>
    <t>Реконструкція гуртожитку за адресою: м.Дніпродзержинськ, просп.Конституції, 32 під соціальне житло ( в т.ч. коригування ПКД)</t>
  </si>
  <si>
    <t>Реконструкція системи газозабезпечення хірургічного корпусу КЗ «Кам’янська міська лікарня №9» ДОР» м.Кам’янське, просп. Аношкіна, 72</t>
  </si>
  <si>
    <t>Реконструкція комунального закладу «Середня загальноосвітня школа №20 ім. О.І. Стовби» Кам’янської міської ради за адресою: вул.Стовби, 2, м.Кам’янське (в т.ч. ПВР)</t>
  </si>
  <si>
    <t xml:space="preserve">Будівництво мультифункціонального майданчику для занять ігровими видами спорту за адресою: просп.Перемоги,63 м.Кам’янське Дніпропетровської області (в т.ч. ПКД) 
</t>
  </si>
  <si>
    <t>Будівництво мультифункціонального майданчику для занять ігровими видами спорту за адресою: вул.Пушкіна,14Б сел.Карнаухівка м.Кам’янське Дніпропетровської області (в т.ч. ПКД)</t>
  </si>
  <si>
    <t>2016-2020</t>
  </si>
  <si>
    <t>Будівництво льодової арени в районі комунального підприємства «Спортивний комбінат «Прометей» по проспекту Аношкіна у м.Кам’янське (у т.ч. ПКД)</t>
  </si>
  <si>
    <t>Секретар міської ради</t>
  </si>
  <si>
    <t xml:space="preserve">Додаток 5
до рішення міської ради                                       від  21.12.2018  №1305-30/VII                                                (у редакції рішення міської ради                     від ___ № _________ )                                                                                                                                                                                    
</t>
  </si>
  <si>
    <t>Будівництво каналізаційного колектора від КЗ «Середня загальноосвітня школа №19 м.Кам'янське» КМР. Коригування</t>
  </si>
  <si>
    <t xml:space="preserve">Реконструкція вул.40 років Перемоги в м. Дніпродзержинську (в т.ч. коригування ПКД)
</t>
  </si>
  <si>
    <t>Реконструкція стадіону КЗ «Середня загальноосвітня школа №18» Кам’янської міської ради вул.Звенигородська, 31, м.Кам’янське Дніпропетровської області (в т.ч. ПКД)</t>
  </si>
  <si>
    <t>Реконструкція лікарні (пологового будинку) комунального некомерційного підприємства Кам’янської міської ради «Міська лікарня №9» за адресою: м.Кам’янське, просп.Аношкіна, 72. Коригування (в т.ч. ПКД)</t>
  </si>
  <si>
    <t>1515045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</si>
  <si>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</si>
  <si>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майданчику для занять ігровими видами спорту за адресою: просп.Перемоги, 63, м.Кам’янське Дніпропетровської області (в т.ч. ПКД)</t>
  </si>
  <si>
    <t>Будівництво мультифункціонального майданчику для занять ігровими видами спорту за адресою: вул.Пушкіна, 14Б, сел.Карнаухівка, м.Кам’янське Дніпропетровської області (в т.ч. ПКД)</t>
  </si>
  <si>
    <t>15 мульнифукціонал.майданч. 5045 (субв+співф)</t>
  </si>
  <si>
    <t>у тому числі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</si>
  <si>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Реконструкція вхідного вузлу блоку А будівлі КНП КМР «ЦПМСД №1» за адресою: бульв.Будівельників, 23, м.Кам’янське</t>
  </si>
  <si>
    <t>Реконструкція комунального закладу «Середня загальноосвітня школа №28» Кам’янської міської ради за адресою: Дніпропетровська область, м.Кам’янське, вул.Криворізька, 41</t>
  </si>
  <si>
    <t>2019-2020</t>
  </si>
  <si>
    <t>О.Ю.Залевський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</si>
</sst>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0_ ;[Red]\-#,##0.00\ "/>
    <numFmt numFmtId="219" formatCode="#,##0.000_ ;[Red]\-#,##0.000\ "/>
    <numFmt numFmtId="220" formatCode="#,##0.0000_ ;[Red]\-#,##0.0000\ "/>
  </numFmts>
  <fonts count="9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  <font>
      <sz val="20"/>
      <name val="Times New Roman"/>
      <family val="1"/>
    </font>
    <font>
      <sz val="11"/>
      <color indexed="9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i/>
      <sz val="20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24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3"/>
      <color indexed="10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sz val="12"/>
      <color theme="0"/>
      <name val="Times New Roman"/>
      <family val="1"/>
    </font>
    <font>
      <i/>
      <sz val="14"/>
      <color theme="0"/>
      <name val="Times New Roman"/>
      <family val="1"/>
    </font>
    <font>
      <sz val="26"/>
      <color theme="1"/>
      <name val="Times New Roman"/>
      <family val="1"/>
    </font>
    <font>
      <sz val="26"/>
      <color theme="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2" fontId="23" fillId="0" borderId="0" xfId="0" applyNumberFormat="1" applyFont="1" applyFill="1" applyAlignment="1" applyProtection="1">
      <alignment vertical="center" wrapText="1"/>
      <protection/>
    </xf>
    <xf numFmtId="4" fontId="24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3" fillId="8" borderId="0" xfId="0" applyFont="1" applyFill="1" applyAlignment="1">
      <alignment vertical="center"/>
    </xf>
    <xf numFmtId="202" fontId="24" fillId="0" borderId="0" xfId="0" applyNumberFormat="1" applyFont="1" applyFill="1" applyAlignment="1">
      <alignment vertical="center"/>
    </xf>
    <xf numFmtId="0" fontId="24" fillId="13" borderId="0" xfId="0" applyFont="1" applyFill="1" applyAlignment="1">
      <alignment vertical="center"/>
    </xf>
    <xf numFmtId="202" fontId="24" fillId="4" borderId="0" xfId="0" applyNumberFormat="1" applyFont="1" applyFill="1" applyAlignment="1">
      <alignment vertical="center"/>
    </xf>
    <xf numFmtId="0" fontId="24" fillId="4" borderId="0" xfId="0" applyFont="1" applyFill="1" applyAlignment="1">
      <alignment vertical="center"/>
    </xf>
    <xf numFmtId="202" fontId="33" fillId="8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202" fontId="24" fillId="8" borderId="0" xfId="0" applyNumberFormat="1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7" fillId="26" borderId="0" xfId="0" applyNumberFormat="1" applyFont="1" applyFill="1" applyAlignment="1" applyProtection="1">
      <alignment vertical="center"/>
      <protection/>
    </xf>
    <xf numFmtId="0" fontId="37" fillId="26" borderId="0" xfId="0" applyNumberFormat="1" applyFont="1" applyFill="1" applyAlignment="1" applyProtection="1">
      <alignment horizontal="left" vertical="center" wrapText="1"/>
      <protection/>
    </xf>
    <xf numFmtId="2" fontId="37" fillId="26" borderId="0" xfId="0" applyNumberFormat="1" applyFont="1" applyFill="1" applyAlignment="1" applyProtection="1">
      <alignment vertical="center" wrapText="1"/>
      <protection/>
    </xf>
    <xf numFmtId="0" fontId="38" fillId="26" borderId="0" xfId="0" applyFont="1" applyFill="1" applyAlignment="1">
      <alignment horizontal="center" vertical="center"/>
    </xf>
    <xf numFmtId="0" fontId="38" fillId="26" borderId="0" xfId="0" applyNumberFormat="1" applyFont="1" applyFill="1" applyAlignment="1" applyProtection="1">
      <alignment horizontal="center" vertical="center"/>
      <protection/>
    </xf>
    <xf numFmtId="3" fontId="38" fillId="26" borderId="0" xfId="0" applyNumberFormat="1" applyFont="1" applyFill="1" applyAlignment="1" applyProtection="1">
      <alignment horizontal="center" vertical="center"/>
      <protection/>
    </xf>
    <xf numFmtId="0" fontId="38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/>
    </xf>
    <xf numFmtId="0" fontId="39" fillId="26" borderId="0" xfId="0" applyNumberFormat="1" applyFont="1" applyFill="1" applyAlignment="1" applyProtection="1">
      <alignment vertical="center"/>
      <protection/>
    </xf>
    <xf numFmtId="0" fontId="39" fillId="26" borderId="0" xfId="0" applyNumberFormat="1" applyFont="1" applyFill="1" applyAlignment="1" applyProtection="1">
      <alignment horizontal="left" vertical="center" wrapText="1"/>
      <protection/>
    </xf>
    <xf numFmtId="2" fontId="39" fillId="26" borderId="0" xfId="0" applyNumberFormat="1" applyFont="1" applyFill="1" applyAlignment="1" applyProtection="1">
      <alignment vertical="center" wrapText="1"/>
      <protection/>
    </xf>
    <xf numFmtId="3" fontId="38" fillId="26" borderId="0" xfId="0" applyNumberFormat="1" applyFont="1" applyFill="1" applyAlignment="1">
      <alignment horizontal="center" vertical="center"/>
    </xf>
    <xf numFmtId="0" fontId="40" fillId="26" borderId="0" xfId="0" applyFont="1" applyFill="1" applyAlignment="1">
      <alignment vertical="center"/>
    </xf>
    <xf numFmtId="0" fontId="40" fillId="26" borderId="0" xfId="0" applyNumberFormat="1" applyFont="1" applyFill="1" applyAlignment="1" applyProtection="1">
      <alignment vertical="center"/>
      <protection/>
    </xf>
    <xf numFmtId="0" fontId="40" fillId="26" borderId="0" xfId="0" applyNumberFormat="1" applyFont="1" applyFill="1" applyAlignment="1" applyProtection="1">
      <alignment horizontal="left" vertical="center" wrapText="1"/>
      <protection/>
    </xf>
    <xf numFmtId="2" fontId="40" fillId="26" borderId="0" xfId="0" applyNumberFormat="1" applyFont="1" applyFill="1" applyAlignment="1" applyProtection="1">
      <alignment vertical="center" wrapText="1"/>
      <protection/>
    </xf>
    <xf numFmtId="3" fontId="38" fillId="26" borderId="0" xfId="0" applyNumberFormat="1" applyFont="1" applyFill="1" applyAlignment="1" applyProtection="1">
      <alignment vertical="center"/>
      <protection/>
    </xf>
    <xf numFmtId="0" fontId="43" fillId="26" borderId="0" xfId="0" applyFont="1" applyFill="1" applyAlignment="1">
      <alignment horizontal="center" vertical="center"/>
    </xf>
    <xf numFmtId="0" fontId="44" fillId="0" borderId="0" xfId="0" applyNumberFormat="1" applyFont="1" applyFill="1" applyAlignment="1" applyProtection="1">
      <alignment vertical="center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45" fillId="0" borderId="0" xfId="0" applyNumberFormat="1" applyFont="1" applyFill="1" applyAlignment="1" applyProtection="1">
      <alignment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2" fontId="47" fillId="26" borderId="0" xfId="0" applyNumberFormat="1" applyFont="1" applyFill="1" applyAlignment="1" applyProtection="1">
      <alignment horizontal="center" vertical="center" wrapText="1"/>
      <protection/>
    </xf>
    <xf numFmtId="2" fontId="41" fillId="26" borderId="0" xfId="0" applyNumberFormat="1" applyFont="1" applyFill="1" applyAlignment="1" applyProtection="1">
      <alignment vertical="center" wrapText="1"/>
      <protection/>
    </xf>
    <xf numFmtId="4" fontId="43" fillId="26" borderId="0" xfId="0" applyNumberFormat="1" applyFont="1" applyFill="1" applyAlignment="1" applyProtection="1">
      <alignment horizontal="center" vertical="center"/>
      <protection/>
    </xf>
    <xf numFmtId="4" fontId="38" fillId="26" borderId="0" xfId="0" applyNumberFormat="1" applyFont="1" applyFill="1" applyAlignment="1" applyProtection="1">
      <alignment horizontal="center" vertical="center"/>
      <protection/>
    </xf>
    <xf numFmtId="4" fontId="38" fillId="26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38" fillId="26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202" fontId="51" fillId="0" borderId="0" xfId="0" applyNumberFormat="1" applyFont="1" applyFill="1" applyAlignment="1">
      <alignment vertical="center"/>
    </xf>
    <xf numFmtId="202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3" fontId="29" fillId="0" borderId="0" xfId="0" applyNumberFormat="1" applyFont="1" applyAlignment="1">
      <alignment horizontal="center" vertical="center"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202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202" fontId="24" fillId="26" borderId="0" xfId="0" applyNumberFormat="1" applyFont="1" applyFill="1" applyAlignment="1">
      <alignment vertical="center"/>
    </xf>
    <xf numFmtId="0" fontId="24" fillId="26" borderId="0" xfId="0" applyFont="1" applyFill="1" applyAlignment="1">
      <alignment vertical="center"/>
    </xf>
    <xf numFmtId="202" fontId="54" fillId="26" borderId="0" xfId="0" applyNumberFormat="1" applyFont="1" applyFill="1" applyAlignment="1">
      <alignment vertical="center"/>
    </xf>
    <xf numFmtId="0" fontId="54" fillId="26" borderId="0" xfId="0" applyFont="1" applyFill="1" applyAlignment="1">
      <alignment vertical="center"/>
    </xf>
    <xf numFmtId="4" fontId="24" fillId="26" borderId="0" xfId="0" applyNumberFormat="1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Font="1" applyBorder="1" applyAlignment="1">
      <alignment horizontal="center" vertical="center" wrapText="1"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Font="1" applyBorder="1" applyAlignment="1">
      <alignment horizontal="center" vertical="center" wrapText="1"/>
    </xf>
    <xf numFmtId="0" fontId="78" fillId="4" borderId="13" xfId="0" applyFont="1" applyFill="1" applyBorder="1" applyAlignment="1" quotePrefix="1">
      <alignment horizontal="center" vertical="center" wrapText="1"/>
    </xf>
    <xf numFmtId="2" fontId="78" fillId="4" borderId="13" xfId="0" applyNumberFormat="1" applyFont="1" applyFill="1" applyBorder="1" applyAlignment="1" quotePrefix="1">
      <alignment horizontal="center" vertical="center" wrapText="1"/>
    </xf>
    <xf numFmtId="2" fontId="78" fillId="4" borderId="13" xfId="0" applyNumberFormat="1" applyFont="1" applyFill="1" applyBorder="1" applyAlignment="1">
      <alignment vertical="center" wrapText="1"/>
    </xf>
    <xf numFmtId="200" fontId="78" fillId="4" borderId="13" xfId="95" applyNumberFormat="1" applyFont="1" applyFill="1" applyBorder="1" applyAlignment="1">
      <alignment vertical="center" wrapText="1"/>
      <protection/>
    </xf>
    <xf numFmtId="3" fontId="78" fillId="4" borderId="13" xfId="95" applyNumberFormat="1" applyFont="1" applyFill="1" applyBorder="1" applyAlignment="1">
      <alignment horizontal="center" vertical="center"/>
      <protection/>
    </xf>
    <xf numFmtId="4" fontId="78" fillId="4" borderId="13" xfId="95" applyNumberFormat="1" applyFont="1" applyFill="1" applyBorder="1" applyAlignment="1">
      <alignment vertical="center"/>
      <protection/>
    </xf>
    <xf numFmtId="200" fontId="78" fillId="4" borderId="13" xfId="95" applyNumberFormat="1" applyFont="1" applyFill="1" applyBorder="1" applyAlignment="1">
      <alignment horizontal="center" vertical="center"/>
      <protection/>
    </xf>
    <xf numFmtId="0" fontId="79" fillId="27" borderId="13" xfId="0" applyFont="1" applyFill="1" applyBorder="1" applyAlignment="1" quotePrefix="1">
      <alignment horizontal="center" vertical="center" wrapText="1"/>
    </xf>
    <xf numFmtId="2" fontId="79" fillId="27" borderId="13" xfId="0" applyNumberFormat="1" applyFont="1" applyFill="1" applyBorder="1" applyAlignment="1" quotePrefix="1">
      <alignment horizontal="center" vertical="center" wrapText="1"/>
    </xf>
    <xf numFmtId="2" fontId="79" fillId="27" borderId="13" xfId="0" applyNumberFormat="1" applyFont="1" applyFill="1" applyBorder="1" applyAlignment="1" quotePrefix="1">
      <alignment vertical="center" wrapText="1"/>
    </xf>
    <xf numFmtId="200" fontId="79" fillId="27" borderId="13" xfId="95" applyNumberFormat="1" applyFont="1" applyFill="1" applyBorder="1" applyAlignment="1">
      <alignment vertical="center" wrapText="1"/>
      <protection/>
    </xf>
    <xf numFmtId="3" fontId="79" fillId="27" borderId="13" xfId="95" applyNumberFormat="1" applyFont="1" applyFill="1" applyBorder="1" applyAlignment="1">
      <alignment horizontal="center" vertical="center"/>
      <protection/>
    </xf>
    <xf numFmtId="4" fontId="79" fillId="27" borderId="13" xfId="95" applyNumberFormat="1" applyFont="1" applyFill="1" applyBorder="1" applyAlignment="1">
      <alignment vertical="center"/>
      <protection/>
    </xf>
    <xf numFmtId="200" fontId="79" fillId="27" borderId="13" xfId="95" applyNumberFormat="1" applyFont="1" applyFill="1" applyBorder="1" applyAlignment="1">
      <alignment horizontal="center" vertical="center"/>
      <protection/>
    </xf>
    <xf numFmtId="49" fontId="78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 quotePrefix="1">
      <alignment horizontal="center" vertical="center" wrapText="1"/>
    </xf>
    <xf numFmtId="2" fontId="78" fillId="0" borderId="13" xfId="0" applyNumberFormat="1" applyFont="1" applyFill="1" applyBorder="1" applyAlignment="1" quotePrefix="1">
      <alignment horizontal="center" vertical="center" wrapText="1"/>
    </xf>
    <xf numFmtId="2" fontId="78" fillId="0" borderId="13" xfId="0" applyNumberFormat="1" applyFont="1" applyFill="1" applyBorder="1" applyAlignment="1">
      <alignment horizontal="left" vertical="center" wrapText="1"/>
    </xf>
    <xf numFmtId="200" fontId="78" fillId="0" borderId="13" xfId="95" applyNumberFormat="1" applyFont="1" applyFill="1" applyBorder="1" applyAlignment="1">
      <alignment vertical="center" wrapText="1"/>
      <protection/>
    </xf>
    <xf numFmtId="3" fontId="78" fillId="0" borderId="13" xfId="95" applyNumberFormat="1" applyFont="1" applyFill="1" applyBorder="1" applyAlignment="1">
      <alignment horizontal="center" vertical="center"/>
      <protection/>
    </xf>
    <xf numFmtId="4" fontId="78" fillId="0" borderId="13" xfId="95" applyNumberFormat="1" applyFont="1" applyFill="1" applyBorder="1" applyAlignment="1">
      <alignment vertical="center"/>
      <protection/>
    </xf>
    <xf numFmtId="200" fontId="78" fillId="0" borderId="13" xfId="95" applyNumberFormat="1" applyFont="1" applyFill="1" applyBorder="1" applyAlignment="1">
      <alignment horizontal="center" vertical="center"/>
      <protection/>
    </xf>
    <xf numFmtId="0" fontId="78" fillId="0" borderId="13" xfId="0" applyFont="1" applyBorder="1" applyAlignment="1" quotePrefix="1">
      <alignment horizontal="center" vertical="center" wrapText="1"/>
    </xf>
    <xf numFmtId="2" fontId="78" fillId="0" borderId="13" xfId="0" applyNumberFormat="1" applyFont="1" applyBorder="1" applyAlignment="1" quotePrefix="1">
      <alignment horizontal="center" vertical="center" wrapText="1"/>
    </xf>
    <xf numFmtId="2" fontId="80" fillId="0" borderId="13" xfId="0" applyNumberFormat="1" applyFont="1" applyBorder="1" applyAlignment="1">
      <alignment horizontal="right" vertical="center" wrapText="1"/>
    </xf>
    <xf numFmtId="200" fontId="78" fillId="0" borderId="13" xfId="95" applyNumberFormat="1" applyFont="1" applyBorder="1" applyAlignment="1">
      <alignment vertical="center" wrapText="1"/>
      <protection/>
    </xf>
    <xf numFmtId="3" fontId="78" fillId="0" borderId="13" xfId="95" applyNumberFormat="1" applyFont="1" applyBorder="1" applyAlignment="1">
      <alignment horizontal="center" vertical="center"/>
      <protection/>
    </xf>
    <xf numFmtId="4" fontId="78" fillId="0" borderId="13" xfId="95" applyNumberFormat="1" applyFont="1" applyBorder="1" applyAlignment="1">
      <alignment vertical="center"/>
      <protection/>
    </xf>
    <xf numFmtId="200" fontId="78" fillId="0" borderId="13" xfId="95" applyNumberFormat="1" applyFont="1" applyBorder="1" applyAlignment="1">
      <alignment horizontal="center" vertical="center"/>
      <protection/>
    </xf>
    <xf numFmtId="2" fontId="78" fillId="0" borderId="13" xfId="0" applyNumberFormat="1" applyFont="1" applyBorder="1" applyAlignment="1">
      <alignment horizontal="left" vertical="center" wrapText="1"/>
    </xf>
    <xf numFmtId="1" fontId="78" fillId="0" borderId="13" xfId="95" applyNumberFormat="1" applyFont="1" applyBorder="1" applyAlignment="1">
      <alignment horizontal="center" vertical="center" wrapText="1"/>
      <protection/>
    </xf>
    <xf numFmtId="0" fontId="78" fillId="4" borderId="13" xfId="0" applyFont="1" applyFill="1" applyBorder="1" applyAlignment="1">
      <alignment horizontal="center" vertical="center" wrapText="1"/>
    </xf>
    <xf numFmtId="2" fontId="78" fillId="4" borderId="13" xfId="0" applyNumberFormat="1" applyFont="1" applyFill="1" applyBorder="1" applyAlignment="1">
      <alignment horizontal="center" vertical="center" wrapText="1"/>
    </xf>
    <xf numFmtId="2" fontId="78" fillId="4" borderId="13" xfId="0" applyNumberFormat="1" applyFont="1" applyFill="1" applyBorder="1" applyAlignment="1" quotePrefix="1">
      <alignment vertical="center" wrapText="1"/>
    </xf>
    <xf numFmtId="0" fontId="78" fillId="4" borderId="13" xfId="0" applyFont="1" applyFill="1" applyBorder="1" applyAlignment="1">
      <alignment vertical="center" wrapText="1"/>
    </xf>
    <xf numFmtId="3" fontId="80" fillId="4" borderId="13" xfId="95" applyNumberFormat="1" applyFont="1" applyFill="1" applyBorder="1" applyAlignment="1">
      <alignment horizontal="center" vertical="center"/>
      <protection/>
    </xf>
    <xf numFmtId="200" fontId="80" fillId="4" borderId="13" xfId="95" applyNumberFormat="1" applyFont="1" applyFill="1" applyBorder="1" applyAlignment="1">
      <alignment horizontal="center" vertical="center"/>
      <protection/>
    </xf>
    <xf numFmtId="0" fontId="79" fillId="27" borderId="13" xfId="0" applyFont="1" applyFill="1" applyBorder="1" applyAlignment="1">
      <alignment horizontal="center" vertical="center" wrapText="1"/>
    </xf>
    <xf numFmtId="2" fontId="79" fillId="27" borderId="13" xfId="0" applyNumberFormat="1" applyFont="1" applyFill="1" applyBorder="1" applyAlignment="1">
      <alignment horizontal="center" vertical="center" wrapText="1"/>
    </xf>
    <xf numFmtId="0" fontId="78" fillId="27" borderId="13" xfId="0" applyFont="1" applyFill="1" applyBorder="1" applyAlignment="1">
      <alignment vertical="center" wrapText="1"/>
    </xf>
    <xf numFmtId="3" fontId="80" fillId="27" borderId="13" xfId="95" applyNumberFormat="1" applyFont="1" applyFill="1" applyBorder="1" applyAlignment="1">
      <alignment horizontal="center" vertical="center"/>
      <protection/>
    </xf>
    <xf numFmtId="200" fontId="80" fillId="27" borderId="13" xfId="95" applyNumberFormat="1" applyFont="1" applyFill="1" applyBorder="1" applyAlignment="1">
      <alignment horizontal="center" vertical="center"/>
      <protection/>
    </xf>
    <xf numFmtId="49" fontId="78" fillId="0" borderId="13" xfId="0" applyNumberFormat="1" applyFont="1" applyFill="1" applyBorder="1" applyAlignment="1" quotePrefix="1">
      <alignment horizontal="center" vertical="center" wrapText="1"/>
    </xf>
    <xf numFmtId="200" fontId="78" fillId="26" borderId="13" xfId="95" applyNumberFormat="1" applyFont="1" applyFill="1" applyBorder="1" applyAlignment="1">
      <alignment vertical="center" wrapText="1"/>
      <protection/>
    </xf>
    <xf numFmtId="200" fontId="78" fillId="0" borderId="13" xfId="95" applyNumberFormat="1" applyFont="1" applyFill="1" applyBorder="1" applyAlignment="1">
      <alignment horizontal="center" vertical="center" wrapText="1"/>
      <protection/>
    </xf>
    <xf numFmtId="200" fontId="78" fillId="27" borderId="13" xfId="95" applyNumberFormat="1" applyFont="1" applyFill="1" applyBorder="1" applyAlignment="1">
      <alignment vertical="center" wrapText="1"/>
      <protection/>
    </xf>
    <xf numFmtId="3" fontId="78" fillId="27" borderId="13" xfId="95" applyNumberFormat="1" applyFont="1" applyFill="1" applyBorder="1" applyAlignment="1">
      <alignment horizontal="center" vertical="center"/>
      <protection/>
    </xf>
    <xf numFmtId="4" fontId="78" fillId="27" borderId="13" xfId="95" applyNumberFormat="1" applyFont="1" applyFill="1" applyBorder="1" applyAlignment="1">
      <alignment vertical="center"/>
      <protection/>
    </xf>
    <xf numFmtId="200" fontId="78" fillId="27" borderId="13" xfId="95" applyNumberFormat="1" applyFont="1" applyFill="1" applyBorder="1" applyAlignment="1">
      <alignment horizontal="center" vertical="center"/>
      <protection/>
    </xf>
    <xf numFmtId="0" fontId="78" fillId="26" borderId="13" xfId="0" applyFont="1" applyFill="1" applyBorder="1" applyAlignment="1" quotePrefix="1">
      <alignment horizontal="center" vertical="center" wrapText="1"/>
    </xf>
    <xf numFmtId="2" fontId="78" fillId="26" borderId="13" xfId="0" applyNumberFormat="1" applyFont="1" applyFill="1" applyBorder="1" applyAlignment="1" quotePrefix="1">
      <alignment horizontal="center" vertical="center" wrapText="1"/>
    </xf>
    <xf numFmtId="0" fontId="78" fillId="0" borderId="13" xfId="0" applyFont="1" applyBorder="1" applyAlignment="1">
      <alignment horizontal="left" vertical="center" wrapText="1"/>
    </xf>
    <xf numFmtId="4" fontId="78" fillId="26" borderId="13" xfId="95" applyNumberFormat="1" applyFont="1" applyFill="1" applyBorder="1" applyAlignment="1">
      <alignment vertical="center"/>
      <protection/>
    </xf>
    <xf numFmtId="3" fontId="78" fillId="26" borderId="13" xfId="95" applyNumberFormat="1" applyFont="1" applyFill="1" applyBorder="1" applyAlignment="1">
      <alignment horizontal="center" vertical="center"/>
      <protection/>
    </xf>
    <xf numFmtId="4" fontId="78" fillId="26" borderId="13" xfId="95" applyNumberFormat="1" applyFont="1" applyFill="1" applyBorder="1" applyAlignment="1">
      <alignment horizontal="center" vertical="center"/>
      <protection/>
    </xf>
    <xf numFmtId="0" fontId="78" fillId="0" borderId="13" xfId="0" applyFont="1" applyFill="1" applyBorder="1" applyAlignment="1">
      <alignment horizontal="center" vertical="center" wrapText="1"/>
    </xf>
    <xf numFmtId="4" fontId="78" fillId="0" borderId="13" xfId="95" applyNumberFormat="1" applyFont="1" applyFill="1" applyBorder="1" applyAlignment="1">
      <alignment horizontal="center" vertical="center"/>
      <protection/>
    </xf>
    <xf numFmtId="2" fontId="78" fillId="26" borderId="13" xfId="0" applyNumberFormat="1" applyFont="1" applyFill="1" applyBorder="1" applyAlignment="1">
      <alignment horizontal="left" vertical="center" wrapText="1"/>
    </xf>
    <xf numFmtId="1" fontId="78" fillId="26" borderId="13" xfId="95" applyNumberFormat="1" applyFont="1" applyFill="1" applyBorder="1" applyAlignment="1">
      <alignment horizontal="center" vertical="center" wrapText="1"/>
      <protection/>
    </xf>
    <xf numFmtId="3" fontId="78" fillId="26" borderId="13" xfId="95" applyNumberFormat="1" applyFont="1" applyFill="1" applyBorder="1" applyAlignment="1">
      <alignment horizontal="center" vertical="center" wrapText="1"/>
      <protection/>
    </xf>
    <xf numFmtId="200" fontId="78" fillId="26" borderId="13" xfId="95" applyNumberFormat="1" applyFont="1" applyFill="1" applyBorder="1" applyAlignment="1">
      <alignment horizontal="center" vertical="center"/>
      <protection/>
    </xf>
    <xf numFmtId="49" fontId="81" fillId="26" borderId="13" xfId="0" applyNumberFormat="1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2" fontId="81" fillId="26" borderId="13" xfId="0" applyNumberFormat="1" applyFont="1" applyFill="1" applyBorder="1" applyAlignment="1">
      <alignment horizontal="left" vertical="center" wrapText="1"/>
    </xf>
    <xf numFmtId="3" fontId="81" fillId="26" borderId="13" xfId="95" applyNumberFormat="1" applyFont="1" applyFill="1" applyBorder="1" applyAlignment="1">
      <alignment horizontal="center" vertical="center"/>
      <protection/>
    </xf>
    <xf numFmtId="4" fontId="81" fillId="26" borderId="13" xfId="95" applyNumberFormat="1" applyFont="1" applyFill="1" applyBorder="1" applyAlignment="1">
      <alignment vertical="center"/>
      <protection/>
    </xf>
    <xf numFmtId="200" fontId="81" fillId="26" borderId="13" xfId="95" applyNumberFormat="1" applyFont="1" applyFill="1" applyBorder="1" applyAlignment="1">
      <alignment horizontal="center" vertical="center"/>
      <protection/>
    </xf>
    <xf numFmtId="49" fontId="78" fillId="26" borderId="13" xfId="0" applyNumberFormat="1" applyFont="1" applyFill="1" applyBorder="1" applyAlignment="1" quotePrefix="1">
      <alignment horizontal="center" vertical="center" wrapText="1"/>
    </xf>
    <xf numFmtId="2" fontId="80" fillId="26" borderId="13" xfId="0" applyNumberFormat="1" applyFont="1" applyFill="1" applyBorder="1" applyAlignment="1">
      <alignment horizontal="right" vertical="center" wrapText="1"/>
    </xf>
    <xf numFmtId="200" fontId="78" fillId="26" borderId="13" xfId="95" applyNumberFormat="1" applyFont="1" applyFill="1" applyBorder="1" applyAlignment="1">
      <alignment horizontal="center" vertical="center" wrapText="1"/>
      <protection/>
    </xf>
    <xf numFmtId="0" fontId="80" fillId="26" borderId="13" xfId="0" applyFont="1" applyFill="1" applyBorder="1" applyAlignment="1">
      <alignment/>
    </xf>
    <xf numFmtId="200" fontId="78" fillId="26" borderId="13" xfId="95" applyNumberFormat="1" applyFont="1" applyFill="1" applyBorder="1" applyAlignment="1">
      <alignment horizontal="left" vertical="center" wrapText="1"/>
      <protection/>
    </xf>
    <xf numFmtId="49" fontId="78" fillId="26" borderId="13" xfId="95" applyNumberFormat="1" applyFont="1" applyFill="1" applyBorder="1" applyAlignment="1">
      <alignment horizontal="center" vertical="center" wrapText="1"/>
      <protection/>
    </xf>
    <xf numFmtId="49" fontId="78" fillId="0" borderId="13" xfId="0" applyNumberFormat="1" applyFont="1" applyBorder="1" applyAlignment="1" quotePrefix="1">
      <alignment horizontal="center" vertical="center" wrapText="1"/>
    </xf>
    <xf numFmtId="2" fontId="78" fillId="0" borderId="13" xfId="0" applyNumberFormat="1" applyFont="1" applyBorder="1" applyAlignment="1">
      <alignment vertical="center" wrapText="1"/>
    </xf>
    <xf numFmtId="3" fontId="78" fillId="0" borderId="13" xfId="95" applyNumberFormat="1" applyFont="1" applyBorder="1" applyAlignment="1">
      <alignment horizontal="center" vertical="center" wrapText="1"/>
      <protection/>
    </xf>
    <xf numFmtId="4" fontId="78" fillId="26" borderId="13" xfId="95" applyNumberFormat="1" applyFont="1" applyFill="1" applyBorder="1" applyAlignment="1">
      <alignment vertical="center" wrapText="1"/>
      <protection/>
    </xf>
    <xf numFmtId="49" fontId="81" fillId="0" borderId="13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2" fontId="81" fillId="0" borderId="13" xfId="0" applyNumberFormat="1" applyFont="1" applyFill="1" applyBorder="1" applyAlignment="1">
      <alignment horizontal="left" vertical="center" wrapText="1"/>
    </xf>
    <xf numFmtId="2" fontId="81" fillId="0" borderId="13" xfId="0" applyNumberFormat="1" applyFont="1" applyBorder="1" applyAlignment="1">
      <alignment horizontal="left" vertical="center" wrapText="1"/>
    </xf>
    <xf numFmtId="4" fontId="81" fillId="0" borderId="13" xfId="95" applyNumberFormat="1" applyFont="1" applyFill="1" applyBorder="1" applyAlignment="1">
      <alignment vertical="center"/>
      <protection/>
    </xf>
    <xf numFmtId="4" fontId="81" fillId="0" borderId="13" xfId="95" applyNumberFormat="1" applyFont="1" applyFill="1" applyBorder="1" applyAlignment="1">
      <alignment horizontal="center" vertical="center"/>
      <protection/>
    </xf>
    <xf numFmtId="200" fontId="81" fillId="0" borderId="13" xfId="95" applyNumberFormat="1" applyFont="1" applyFill="1" applyBorder="1" applyAlignment="1">
      <alignment horizontal="center" vertical="center"/>
      <protection/>
    </xf>
    <xf numFmtId="3" fontId="81" fillId="0" borderId="13" xfId="95" applyNumberFormat="1" applyFont="1" applyFill="1" applyBorder="1" applyAlignment="1">
      <alignment horizontal="center" vertical="center"/>
      <protection/>
    </xf>
    <xf numFmtId="2" fontId="78" fillId="0" borderId="13" xfId="0" applyNumberFormat="1" applyFont="1" applyFill="1" applyBorder="1" applyAlignment="1">
      <alignment vertical="center" wrapText="1"/>
    </xf>
    <xf numFmtId="2" fontId="80" fillId="0" borderId="13" xfId="0" applyNumberFormat="1" applyFont="1" applyBorder="1" applyAlignment="1">
      <alignment horizontal="left" vertical="center" wrapText="1"/>
    </xf>
    <xf numFmtId="4" fontId="80" fillId="26" borderId="13" xfId="95" applyNumberFormat="1" applyFont="1" applyFill="1" applyBorder="1" applyAlignment="1">
      <alignment vertical="center"/>
      <protection/>
    </xf>
    <xf numFmtId="200" fontId="80" fillId="26" borderId="13" xfId="95" applyNumberFormat="1" applyFont="1" applyFill="1" applyBorder="1" applyAlignment="1">
      <alignment horizontal="center" vertical="center"/>
      <protection/>
    </xf>
    <xf numFmtId="49" fontId="82" fillId="0" borderId="13" xfId="0" applyNumberFormat="1" applyFont="1" applyFill="1" applyBorder="1" applyAlignment="1" quotePrefix="1">
      <alignment horizontal="center" vertical="center" wrapText="1"/>
    </xf>
    <xf numFmtId="0" fontId="82" fillId="0" borderId="13" xfId="0" applyFont="1" applyFill="1" applyBorder="1" applyAlignment="1" quotePrefix="1">
      <alignment horizontal="center" vertical="center" wrapText="1"/>
    </xf>
    <xf numFmtId="49" fontId="82" fillId="0" borderId="14" xfId="0" applyNumberFormat="1" applyFont="1" applyBorder="1" applyAlignment="1" quotePrefix="1">
      <alignment horizontal="center" vertical="center" wrapText="1"/>
    </xf>
    <xf numFmtId="2" fontId="82" fillId="0" borderId="13" xfId="0" applyNumberFormat="1" applyFont="1" applyFill="1" applyBorder="1" applyAlignment="1">
      <alignment vertical="center" wrapText="1"/>
    </xf>
    <xf numFmtId="4" fontId="82" fillId="26" borderId="13" xfId="95" applyNumberFormat="1" applyFont="1" applyFill="1" applyBorder="1" applyAlignment="1">
      <alignment vertical="center"/>
      <protection/>
    </xf>
    <xf numFmtId="49" fontId="78" fillId="0" borderId="14" xfId="0" applyNumberFormat="1" applyFont="1" applyBorder="1" applyAlignment="1" quotePrefix="1">
      <alignment horizontal="center" vertical="center" wrapText="1"/>
    </xf>
    <xf numFmtId="0" fontId="80" fillId="0" borderId="13" xfId="0" applyFont="1" applyFill="1" applyBorder="1" applyAlignment="1">
      <alignment horizontal="right" vertical="center"/>
    </xf>
    <xf numFmtId="49" fontId="80" fillId="0" borderId="13" xfId="0" applyNumberFormat="1" applyFont="1" applyBorder="1" applyAlignment="1" quotePrefix="1">
      <alignment horizontal="center" vertical="center" wrapText="1"/>
    </xf>
    <xf numFmtId="0" fontId="80" fillId="0" borderId="13" xfId="0" applyFont="1" applyBorder="1" applyAlignment="1" quotePrefix="1">
      <alignment horizontal="center" vertical="center" wrapText="1"/>
    </xf>
    <xf numFmtId="49" fontId="80" fillId="0" borderId="14" xfId="0" applyNumberFormat="1" applyFont="1" applyBorder="1" applyAlignment="1" quotePrefix="1">
      <alignment horizontal="center" vertical="center" wrapText="1"/>
    </xf>
    <xf numFmtId="0" fontId="80" fillId="0" borderId="0" xfId="0" applyFont="1" applyFill="1" applyAlignment="1">
      <alignment vertical="center"/>
    </xf>
    <xf numFmtId="49" fontId="78" fillId="26" borderId="13" xfId="95" applyNumberFormat="1" applyFont="1" applyFill="1" applyBorder="1" applyAlignment="1">
      <alignment horizontal="center" vertical="center"/>
      <protection/>
    </xf>
    <xf numFmtId="200" fontId="78" fillId="26" borderId="13" xfId="95" applyNumberFormat="1" applyFont="1" applyFill="1" applyBorder="1" applyAlignment="1">
      <alignment vertical="center"/>
      <protection/>
    </xf>
    <xf numFmtId="49" fontId="81" fillId="0" borderId="13" xfId="0" applyNumberFormat="1" applyFont="1" applyBorder="1" applyAlignment="1" quotePrefix="1">
      <alignment horizontal="center" vertical="center" wrapText="1"/>
    </xf>
    <xf numFmtId="0" fontId="81" fillId="0" borderId="13" xfId="0" applyFont="1" applyBorder="1" applyAlignment="1" quotePrefix="1">
      <alignment horizontal="center" vertical="center" wrapText="1"/>
    </xf>
    <xf numFmtId="49" fontId="81" fillId="0" borderId="14" xfId="0" applyNumberFormat="1" applyFont="1" applyBorder="1" applyAlignment="1" quotePrefix="1">
      <alignment horizontal="center" vertical="center" wrapText="1"/>
    </xf>
    <xf numFmtId="0" fontId="81" fillId="0" borderId="13" xfId="0" applyFont="1" applyFill="1" applyBorder="1" applyAlignment="1">
      <alignment vertical="center"/>
    </xf>
    <xf numFmtId="49" fontId="81" fillId="26" borderId="13" xfId="95" applyNumberFormat="1" applyFont="1" applyFill="1" applyBorder="1" applyAlignment="1">
      <alignment vertical="center"/>
      <protection/>
    </xf>
    <xf numFmtId="0" fontId="80" fillId="0" borderId="13" xfId="0" applyFont="1" applyFill="1" applyBorder="1" applyAlignment="1">
      <alignment vertical="center"/>
    </xf>
    <xf numFmtId="4" fontId="81" fillId="26" borderId="13" xfId="95" applyNumberFormat="1" applyFont="1" applyFill="1" applyBorder="1" applyAlignment="1">
      <alignment horizontal="center" vertical="center"/>
      <protection/>
    </xf>
    <xf numFmtId="0" fontId="83" fillId="10" borderId="13" xfId="0" applyFont="1" applyFill="1" applyBorder="1" applyAlignment="1">
      <alignment horizontal="center" vertical="center" wrapText="1"/>
    </xf>
    <xf numFmtId="49" fontId="83" fillId="10" borderId="13" xfId="0" applyNumberFormat="1" applyFont="1" applyFill="1" applyBorder="1" applyAlignment="1">
      <alignment horizontal="center" vertical="center" wrapText="1"/>
    </xf>
    <xf numFmtId="2" fontId="83" fillId="10" borderId="13" xfId="0" applyNumberFormat="1" applyFont="1" applyFill="1" applyBorder="1" applyAlignment="1">
      <alignment horizontal="center" vertical="center" wrapText="1"/>
    </xf>
    <xf numFmtId="200" fontId="83" fillId="10" borderId="13" xfId="0" applyNumberFormat="1" applyFont="1" applyFill="1" applyBorder="1" applyAlignment="1">
      <alignment horizontal="center" vertical="center"/>
    </xf>
    <xf numFmtId="4" fontId="83" fillId="10" borderId="13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Alignment="1" applyProtection="1">
      <alignment vertical="center"/>
      <protection/>
    </xf>
    <xf numFmtId="0" fontId="84" fillId="0" borderId="0" xfId="0" applyNumberFormat="1" applyFont="1" applyFill="1" applyAlignment="1" applyProtection="1">
      <alignment horizontal="left" vertical="center" wrapText="1"/>
      <protection/>
    </xf>
    <xf numFmtId="2" fontId="84" fillId="0" borderId="0" xfId="0" applyNumberFormat="1" applyFont="1" applyFill="1" applyAlignment="1" applyProtection="1">
      <alignment vertical="center" wrapText="1"/>
      <protection/>
    </xf>
    <xf numFmtId="4" fontId="84" fillId="0" borderId="0" xfId="0" applyNumberFormat="1" applyFont="1" applyFill="1" applyAlignment="1" applyProtection="1">
      <alignment vertical="center"/>
      <protection/>
    </xf>
    <xf numFmtId="0" fontId="84" fillId="0" borderId="0" xfId="0" applyNumberFormat="1" applyFont="1" applyFill="1" applyAlignment="1" applyProtection="1">
      <alignment horizontal="center" vertical="center"/>
      <protection/>
    </xf>
    <xf numFmtId="0" fontId="85" fillId="26" borderId="13" xfId="0" applyFont="1" applyFill="1" applyBorder="1" applyAlignment="1" quotePrefix="1">
      <alignment horizontal="center" vertical="center" wrapText="1"/>
    </xf>
    <xf numFmtId="2" fontId="85" fillId="26" borderId="13" xfId="0" applyNumberFormat="1" applyFont="1" applyFill="1" applyBorder="1" applyAlignment="1" quotePrefix="1">
      <alignment horizontal="center" vertical="center" wrapText="1"/>
    </xf>
    <xf numFmtId="4" fontId="85" fillId="26" borderId="13" xfId="95" applyNumberFormat="1" applyFont="1" applyFill="1" applyBorder="1" applyAlignment="1">
      <alignment vertical="center"/>
      <protection/>
    </xf>
    <xf numFmtId="202" fontId="85" fillId="0" borderId="0" xfId="0" applyNumberFormat="1" applyFont="1" applyFill="1" applyAlignment="1">
      <alignment vertical="center"/>
    </xf>
    <xf numFmtId="4" fontId="85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vertical="center"/>
    </xf>
    <xf numFmtId="2" fontId="85" fillId="26" borderId="13" xfId="0" applyNumberFormat="1" applyFont="1" applyFill="1" applyBorder="1" applyAlignment="1">
      <alignment horizontal="left" vertical="center" wrapText="1"/>
    </xf>
    <xf numFmtId="202" fontId="85" fillId="26" borderId="0" xfId="0" applyNumberFormat="1" applyFont="1" applyFill="1" applyAlignment="1">
      <alignment vertical="center"/>
    </xf>
    <xf numFmtId="0" fontId="85" fillId="26" borderId="0" xfId="0" applyFont="1" applyFill="1" applyAlignment="1">
      <alignment vertical="center"/>
    </xf>
    <xf numFmtId="49" fontId="86" fillId="26" borderId="13" xfId="0" applyNumberFormat="1" applyFont="1" applyFill="1" applyBorder="1" applyAlignment="1">
      <alignment horizontal="center" vertical="center" wrapText="1"/>
    </xf>
    <xf numFmtId="0" fontId="86" fillId="26" borderId="13" xfId="0" applyFont="1" applyFill="1" applyBorder="1" applyAlignment="1">
      <alignment horizontal="center" vertical="center" wrapText="1"/>
    </xf>
    <xf numFmtId="202" fontId="86" fillId="26" borderId="0" xfId="0" applyNumberFormat="1" applyFont="1" applyFill="1" applyAlignment="1">
      <alignment vertical="center"/>
    </xf>
    <xf numFmtId="0" fontId="86" fillId="26" borderId="0" xfId="0" applyFont="1" applyFill="1" applyAlignment="1">
      <alignment vertical="center"/>
    </xf>
    <xf numFmtId="0" fontId="24" fillId="26" borderId="13" xfId="0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85" fillId="26" borderId="13" xfId="95" applyNumberFormat="1" applyFont="1" applyFill="1" applyBorder="1" applyAlignment="1">
      <alignment vertical="center" wrapText="1"/>
      <protection/>
    </xf>
    <xf numFmtId="4" fontId="31" fillId="0" borderId="0" xfId="0" applyNumberFormat="1" applyFont="1" applyFill="1" applyAlignment="1">
      <alignment horizontal="right" vertical="center"/>
    </xf>
    <xf numFmtId="4" fontId="48" fillId="4" borderId="0" xfId="0" applyNumberFormat="1" applyFont="1" applyFill="1" applyAlignment="1">
      <alignment horizontal="right" vertical="center"/>
    </xf>
    <xf numFmtId="4" fontId="49" fillId="0" borderId="0" xfId="0" applyNumberFormat="1" applyFont="1" applyFill="1" applyAlignment="1">
      <alignment horizontal="right" vertical="center"/>
    </xf>
    <xf numFmtId="4" fontId="56" fillId="0" borderId="0" xfId="0" applyNumberFormat="1" applyFont="1" applyFill="1" applyAlignment="1">
      <alignment horizontal="right" vertical="center"/>
    </xf>
    <xf numFmtId="4" fontId="48" fillId="0" borderId="0" xfId="0" applyNumberFormat="1" applyFont="1" applyFill="1" applyAlignment="1">
      <alignment horizontal="right" vertical="center"/>
    </xf>
    <xf numFmtId="4" fontId="50" fillId="26" borderId="0" xfId="0" applyNumberFormat="1" applyFont="1" applyFill="1" applyAlignment="1">
      <alignment horizontal="right" vertical="center"/>
    </xf>
    <xf numFmtId="4" fontId="38" fillId="26" borderId="0" xfId="0" applyNumberFormat="1" applyFont="1" applyFill="1" applyAlignment="1">
      <alignment horizontal="right" vertical="center"/>
    </xf>
    <xf numFmtId="4" fontId="87" fillId="0" borderId="0" xfId="0" applyNumberFormat="1" applyFont="1" applyFill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8" fillId="26" borderId="0" xfId="0" applyFont="1" applyFill="1" applyAlignment="1">
      <alignment vertical="center"/>
    </xf>
    <xf numFmtId="4" fontId="85" fillId="26" borderId="0" xfId="0" applyNumberFormat="1" applyFont="1" applyFill="1" applyAlignment="1">
      <alignment vertical="center"/>
    </xf>
    <xf numFmtId="4" fontId="78" fillId="26" borderId="13" xfId="95" applyNumberFormat="1" applyFont="1" applyFill="1" applyBorder="1" applyAlignment="1">
      <alignment horizontal="center" vertical="center" wrapText="1"/>
      <protection/>
    </xf>
    <xf numFmtId="0" fontId="52" fillId="0" borderId="0" xfId="0" applyNumberFormat="1" applyFont="1" applyFill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NumberFormat="1" applyFont="1" applyFill="1" applyAlignment="1" applyProtection="1">
      <alignment horizontal="left" vertical="center" wrapText="1"/>
      <protection/>
    </xf>
    <xf numFmtId="0" fontId="90" fillId="0" borderId="0" xfId="0" applyFont="1" applyAlignment="1">
      <alignment horizontal="left" vertical="center" wrapText="1"/>
    </xf>
    <xf numFmtId="0" fontId="89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487">
          <cell r="K487">
            <v>43173894.230000004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0"/>
  <sheetViews>
    <sheetView tabSelected="1" view="pageBreakPreview" zoomScale="60" workbookViewId="0" topLeftCell="A88">
      <selection activeCell="A99" sqref="A99:G99"/>
    </sheetView>
  </sheetViews>
  <sheetFormatPr defaultColWidth="9.16015625" defaultRowHeight="12.75"/>
  <cols>
    <col min="1" max="1" width="16.33203125" style="2" customWidth="1"/>
    <col min="2" max="2" width="18.66015625" style="2" customWidth="1"/>
    <col min="3" max="3" width="21" style="2" customWidth="1"/>
    <col min="4" max="4" width="53.16015625" style="10" customWidth="1"/>
    <col min="5" max="5" width="76.33203125" style="1" customWidth="1"/>
    <col min="6" max="6" width="19.83203125" style="1" customWidth="1"/>
    <col min="7" max="7" width="24.5" style="2" customWidth="1"/>
    <col min="8" max="8" width="25.5" style="2" customWidth="1"/>
    <col min="9" max="9" width="18.33203125" style="78" customWidth="1"/>
    <col min="10" max="10" width="20.16015625" style="3" customWidth="1"/>
    <col min="11" max="11" width="22" style="3" customWidth="1"/>
    <col min="12" max="12" width="29" style="3" customWidth="1"/>
    <col min="13" max="13" width="27.16015625" style="3" customWidth="1"/>
    <col min="14" max="14" width="17" style="3" bestFit="1" customWidth="1"/>
    <col min="15" max="16384" width="9.16015625" style="3" customWidth="1"/>
  </cols>
  <sheetData>
    <row r="1" spans="1:9" ht="167.25" customHeight="1">
      <c r="A1" s="48"/>
      <c r="B1" s="48"/>
      <c r="C1" s="48"/>
      <c r="D1" s="49"/>
      <c r="E1" s="50"/>
      <c r="F1" s="50"/>
      <c r="G1" s="246" t="s">
        <v>102</v>
      </c>
      <c r="H1" s="246"/>
      <c r="I1" s="246"/>
    </row>
    <row r="2" spans="1:12" s="4" customFormat="1" ht="64.5" customHeight="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L2" s="28"/>
    </row>
    <row r="3" spans="1:12" ht="39" customHeight="1">
      <c r="A3" s="51"/>
      <c r="B3" s="52"/>
      <c r="C3" s="52"/>
      <c r="D3" s="53"/>
      <c r="E3" s="54"/>
      <c r="F3" s="54"/>
      <c r="G3" s="55"/>
      <c r="H3" s="56"/>
      <c r="I3" s="57"/>
      <c r="J3" s="14"/>
      <c r="L3" s="11"/>
    </row>
    <row r="4" spans="1:12" s="25" customFormat="1" ht="159.75" customHeight="1">
      <c r="A4" s="93" t="s">
        <v>4</v>
      </c>
      <c r="B4" s="93" t="s">
        <v>5</v>
      </c>
      <c r="C4" s="93" t="s">
        <v>6</v>
      </c>
      <c r="D4" s="93" t="s">
        <v>80</v>
      </c>
      <c r="E4" s="94" t="s">
        <v>3</v>
      </c>
      <c r="F4" s="94" t="s">
        <v>8</v>
      </c>
      <c r="G4" s="94" t="s">
        <v>9</v>
      </c>
      <c r="H4" s="94" t="s">
        <v>7</v>
      </c>
      <c r="I4" s="94" t="s">
        <v>10</v>
      </c>
      <c r="J4" s="26"/>
      <c r="K4" s="26"/>
      <c r="L4" s="27"/>
    </row>
    <row r="5" spans="1:12" s="75" customFormat="1" ht="20.25" customHeight="1">
      <c r="A5" s="95">
        <v>1</v>
      </c>
      <c r="B5" s="95">
        <v>2</v>
      </c>
      <c r="C5" s="95">
        <v>3</v>
      </c>
      <c r="D5" s="95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73"/>
      <c r="K5" s="73"/>
      <c r="L5" s="74"/>
    </row>
    <row r="6" spans="1:11" s="19" customFormat="1" ht="30.75" customHeight="1">
      <c r="A6" s="97" t="s">
        <v>18</v>
      </c>
      <c r="B6" s="97"/>
      <c r="C6" s="98"/>
      <c r="D6" s="99" t="s">
        <v>69</v>
      </c>
      <c r="E6" s="100"/>
      <c r="F6" s="100"/>
      <c r="G6" s="101"/>
      <c r="H6" s="102">
        <f>H7</f>
        <v>1323914</v>
      </c>
      <c r="I6" s="103"/>
      <c r="J6" s="18"/>
      <c r="K6" s="18"/>
    </row>
    <row r="7" spans="1:11" s="15" customFormat="1" ht="45" customHeight="1">
      <c r="A7" s="104" t="s">
        <v>19</v>
      </c>
      <c r="B7" s="104"/>
      <c r="C7" s="105"/>
      <c r="D7" s="106" t="s">
        <v>13</v>
      </c>
      <c r="E7" s="107"/>
      <c r="F7" s="107"/>
      <c r="G7" s="108"/>
      <c r="H7" s="109">
        <f>H8</f>
        <v>1323914</v>
      </c>
      <c r="I7" s="110"/>
      <c r="J7" s="20"/>
      <c r="K7" s="20"/>
    </row>
    <row r="8" spans="1:12" s="17" customFormat="1" ht="39.75" customHeight="1">
      <c r="A8" s="111" t="s">
        <v>24</v>
      </c>
      <c r="B8" s="112">
        <v>7321</v>
      </c>
      <c r="C8" s="113" t="s">
        <v>16</v>
      </c>
      <c r="D8" s="114" t="s">
        <v>25</v>
      </c>
      <c r="E8" s="115"/>
      <c r="F8" s="115"/>
      <c r="G8" s="116"/>
      <c r="H8" s="117">
        <f>H10+H11</f>
        <v>1323914</v>
      </c>
      <c r="I8" s="118"/>
      <c r="J8" s="16"/>
      <c r="K8" s="16"/>
      <c r="L8" s="4"/>
    </row>
    <row r="9" spans="1:11" s="4" customFormat="1" ht="18.75">
      <c r="A9" s="119"/>
      <c r="B9" s="119"/>
      <c r="C9" s="120"/>
      <c r="D9" s="121" t="s">
        <v>30</v>
      </c>
      <c r="E9" s="122"/>
      <c r="F9" s="122"/>
      <c r="G9" s="123"/>
      <c r="H9" s="124"/>
      <c r="I9" s="125"/>
      <c r="J9" s="16"/>
      <c r="K9" s="16"/>
    </row>
    <row r="10" spans="1:12" s="21" customFormat="1" ht="66" customHeight="1" hidden="1">
      <c r="A10" s="119"/>
      <c r="B10" s="119"/>
      <c r="C10" s="120"/>
      <c r="D10" s="126"/>
      <c r="E10" s="122" t="s">
        <v>11</v>
      </c>
      <c r="F10" s="127">
        <v>2019</v>
      </c>
      <c r="G10" s="123">
        <f>600000-420000-180000</f>
        <v>0</v>
      </c>
      <c r="H10" s="124">
        <f>600000-420000-180000</f>
        <v>0</v>
      </c>
      <c r="I10" s="125" t="e">
        <f>H10*100/G10</f>
        <v>#DIV/0!</v>
      </c>
      <c r="J10" s="67"/>
      <c r="K10" s="16"/>
      <c r="L10" s="4"/>
    </row>
    <row r="11" spans="1:12" s="21" customFormat="1" ht="75.75" customHeight="1">
      <c r="A11" s="119"/>
      <c r="B11" s="119"/>
      <c r="C11" s="120"/>
      <c r="D11" s="126"/>
      <c r="E11" s="122" t="s">
        <v>73</v>
      </c>
      <c r="F11" s="127" t="s">
        <v>40</v>
      </c>
      <c r="G11" s="123">
        <f>187157+1499914</f>
        <v>1687071</v>
      </c>
      <c r="H11" s="124">
        <f>1499914-176000</f>
        <v>1323914</v>
      </c>
      <c r="I11" s="125">
        <v>100</v>
      </c>
      <c r="J11" s="16"/>
      <c r="K11" s="16"/>
      <c r="L11" s="4"/>
    </row>
    <row r="12" spans="1:11" s="19" customFormat="1" ht="36" customHeight="1">
      <c r="A12" s="97" t="s">
        <v>27</v>
      </c>
      <c r="B12" s="128"/>
      <c r="C12" s="129"/>
      <c r="D12" s="130" t="s">
        <v>51</v>
      </c>
      <c r="E12" s="131"/>
      <c r="F12" s="131"/>
      <c r="G12" s="132"/>
      <c r="H12" s="102">
        <f>H13</f>
        <v>5680</v>
      </c>
      <c r="I12" s="133"/>
      <c r="J12" s="16"/>
      <c r="K12" s="18"/>
    </row>
    <row r="13" spans="1:11" s="23" customFormat="1" ht="47.25" customHeight="1">
      <c r="A13" s="104" t="s">
        <v>28</v>
      </c>
      <c r="B13" s="134"/>
      <c r="C13" s="135"/>
      <c r="D13" s="106" t="s">
        <v>29</v>
      </c>
      <c r="E13" s="136"/>
      <c r="F13" s="136"/>
      <c r="G13" s="137"/>
      <c r="H13" s="109">
        <f>H14</f>
        <v>5680</v>
      </c>
      <c r="I13" s="138"/>
      <c r="J13" s="16"/>
      <c r="K13" s="22"/>
    </row>
    <row r="14" spans="1:12" s="24" customFormat="1" ht="42" customHeight="1">
      <c r="A14" s="111" t="s">
        <v>58</v>
      </c>
      <c r="B14" s="112">
        <v>7322</v>
      </c>
      <c r="C14" s="139" t="s">
        <v>16</v>
      </c>
      <c r="D14" s="114" t="s">
        <v>21</v>
      </c>
      <c r="E14" s="115"/>
      <c r="F14" s="115"/>
      <c r="G14" s="116"/>
      <c r="H14" s="117">
        <f>H16</f>
        <v>5680</v>
      </c>
      <c r="I14" s="118"/>
      <c r="J14" s="16"/>
      <c r="K14" s="16"/>
      <c r="L14" s="4"/>
    </row>
    <row r="15" spans="1:12" s="4" customFormat="1" ht="18.75">
      <c r="A15" s="119"/>
      <c r="B15" s="119"/>
      <c r="C15" s="120"/>
      <c r="D15" s="121" t="s">
        <v>30</v>
      </c>
      <c r="E15" s="122"/>
      <c r="F15" s="122"/>
      <c r="G15" s="123"/>
      <c r="H15" s="124"/>
      <c r="I15" s="125"/>
      <c r="J15" s="16"/>
      <c r="K15" s="9"/>
      <c r="L15" s="9"/>
    </row>
    <row r="16" spans="1:12" s="24" customFormat="1" ht="69.75" customHeight="1">
      <c r="A16" s="111"/>
      <c r="B16" s="112"/>
      <c r="C16" s="139"/>
      <c r="D16" s="114"/>
      <c r="E16" s="140" t="s">
        <v>95</v>
      </c>
      <c r="F16" s="141" t="s">
        <v>34</v>
      </c>
      <c r="G16" s="116">
        <v>2763838</v>
      </c>
      <c r="H16" s="117">
        <v>5680</v>
      </c>
      <c r="I16" s="118">
        <v>100</v>
      </c>
      <c r="J16" s="16"/>
      <c r="K16" s="16"/>
      <c r="L16" s="4"/>
    </row>
    <row r="17" spans="1:11" s="19" customFormat="1" ht="39.75" customHeight="1">
      <c r="A17" s="97" t="s">
        <v>14</v>
      </c>
      <c r="B17" s="128"/>
      <c r="C17" s="129"/>
      <c r="D17" s="130" t="s">
        <v>52</v>
      </c>
      <c r="E17" s="100"/>
      <c r="F17" s="100"/>
      <c r="G17" s="101"/>
      <c r="H17" s="102">
        <f>H18</f>
        <v>106124235.16</v>
      </c>
      <c r="I17" s="103"/>
      <c r="J17" s="16"/>
      <c r="K17" s="18"/>
    </row>
    <row r="18" spans="1:11" s="23" customFormat="1" ht="60.75" customHeight="1">
      <c r="A18" s="104" t="s">
        <v>17</v>
      </c>
      <c r="B18" s="134"/>
      <c r="C18" s="135"/>
      <c r="D18" s="106" t="s">
        <v>15</v>
      </c>
      <c r="E18" s="142"/>
      <c r="F18" s="142"/>
      <c r="G18" s="143"/>
      <c r="H18" s="144">
        <f>H19+H23+H30+H53+H48+H58+H62+H65+H73+H76+H85+H93</f>
        <v>106124235.16</v>
      </c>
      <c r="I18" s="145"/>
      <c r="J18" s="16"/>
      <c r="K18" s="22"/>
    </row>
    <row r="19" spans="1:12" s="81" customFormat="1" ht="106.5" customHeight="1">
      <c r="A19" s="146" t="s">
        <v>83</v>
      </c>
      <c r="B19" s="146">
        <v>5043</v>
      </c>
      <c r="C19" s="147" t="s">
        <v>84</v>
      </c>
      <c r="D19" s="148" t="s">
        <v>85</v>
      </c>
      <c r="E19" s="140"/>
      <c r="F19" s="149"/>
      <c r="G19" s="150"/>
      <c r="H19" s="149">
        <f>H21</f>
        <v>60000000</v>
      </c>
      <c r="I19" s="151"/>
      <c r="J19" s="79"/>
      <c r="K19" s="80"/>
      <c r="L19" s="80"/>
    </row>
    <row r="20" spans="1:11" s="81" customFormat="1" ht="18.75">
      <c r="A20" s="111"/>
      <c r="B20" s="152"/>
      <c r="C20" s="111"/>
      <c r="D20" s="121" t="s">
        <v>30</v>
      </c>
      <c r="E20" s="115"/>
      <c r="F20" s="117"/>
      <c r="G20" s="116"/>
      <c r="H20" s="117"/>
      <c r="I20" s="153"/>
      <c r="J20" s="79"/>
      <c r="K20" s="79"/>
    </row>
    <row r="21" spans="1:11" s="86" customFormat="1" ht="114" customHeight="1">
      <c r="A21" s="146"/>
      <c r="B21" s="146"/>
      <c r="C21" s="147"/>
      <c r="D21" s="154"/>
      <c r="E21" s="140" t="s">
        <v>79</v>
      </c>
      <c r="F21" s="155">
        <v>2019</v>
      </c>
      <c r="G21" s="156">
        <v>292822524</v>
      </c>
      <c r="H21" s="149">
        <v>60000000</v>
      </c>
      <c r="I21" s="157">
        <v>100</v>
      </c>
      <c r="J21" s="85"/>
      <c r="K21" s="85"/>
    </row>
    <row r="22" spans="1:11" s="88" customFormat="1" ht="87" customHeight="1">
      <c r="A22" s="158"/>
      <c r="B22" s="159"/>
      <c r="C22" s="158"/>
      <c r="D22" s="160"/>
      <c r="E22" s="160" t="s">
        <v>86</v>
      </c>
      <c r="F22" s="161"/>
      <c r="G22" s="161"/>
      <c r="H22" s="162">
        <v>60000000</v>
      </c>
      <c r="I22" s="163"/>
      <c r="J22" s="87"/>
      <c r="K22" s="87"/>
    </row>
    <row r="23" spans="1:12" s="221" customFormat="1" ht="72.75" customHeight="1">
      <c r="A23" s="229" t="s">
        <v>107</v>
      </c>
      <c r="B23" s="229">
        <v>5045</v>
      </c>
      <c r="C23" s="230" t="s">
        <v>84</v>
      </c>
      <c r="D23" s="148" t="s">
        <v>108</v>
      </c>
      <c r="E23" s="140"/>
      <c r="F23" s="149"/>
      <c r="G23" s="150"/>
      <c r="H23" s="149">
        <f>H26+H28</f>
        <v>7254078.16</v>
      </c>
      <c r="I23" s="151"/>
      <c r="J23" s="219"/>
      <c r="K23" s="220"/>
      <c r="L23" s="220"/>
    </row>
    <row r="24" spans="1:11" s="228" customFormat="1" ht="68.25" customHeight="1">
      <c r="A24" s="225"/>
      <c r="B24" s="226"/>
      <c r="C24" s="225"/>
      <c r="D24" s="160"/>
      <c r="E24" s="160" t="s">
        <v>112</v>
      </c>
      <c r="F24" s="161"/>
      <c r="G24" s="161"/>
      <c r="H24" s="162">
        <f>H27+H29</f>
        <v>3674000</v>
      </c>
      <c r="I24" s="163"/>
      <c r="J24" s="227"/>
      <c r="K24" s="227"/>
    </row>
    <row r="25" spans="1:11" s="221" customFormat="1" ht="18.75">
      <c r="A25" s="231"/>
      <c r="B25" s="232"/>
      <c r="C25" s="231"/>
      <c r="D25" s="121" t="s">
        <v>30</v>
      </c>
      <c r="E25" s="115"/>
      <c r="F25" s="117"/>
      <c r="G25" s="116"/>
      <c r="H25" s="117"/>
      <c r="I25" s="153"/>
      <c r="J25" s="219"/>
      <c r="K25" s="219"/>
    </row>
    <row r="26" spans="1:11" s="224" customFormat="1" ht="87" customHeight="1">
      <c r="A26" s="216"/>
      <c r="B26" s="216"/>
      <c r="C26" s="217"/>
      <c r="D26" s="154"/>
      <c r="E26" s="140" t="s">
        <v>109</v>
      </c>
      <c r="F26" s="155">
        <v>2019</v>
      </c>
      <c r="G26" s="245">
        <v>3537237.85</v>
      </c>
      <c r="H26" s="149">
        <f>1783261+120000+205488.6+1428488.25</f>
        <v>3537237.85</v>
      </c>
      <c r="I26" s="157">
        <v>100</v>
      </c>
      <c r="J26" s="223"/>
      <c r="K26" s="223"/>
    </row>
    <row r="27" spans="1:11" s="228" customFormat="1" ht="68.25" customHeight="1">
      <c r="A27" s="225"/>
      <c r="B27" s="226"/>
      <c r="C27" s="225"/>
      <c r="D27" s="160"/>
      <c r="E27" s="160" t="s">
        <v>112</v>
      </c>
      <c r="F27" s="161"/>
      <c r="G27" s="161"/>
      <c r="H27" s="162">
        <v>1783261</v>
      </c>
      <c r="I27" s="163"/>
      <c r="J27" s="227"/>
      <c r="K27" s="227"/>
    </row>
    <row r="28" spans="1:11" s="224" customFormat="1" ht="85.5" customHeight="1">
      <c r="A28" s="216"/>
      <c r="B28" s="216"/>
      <c r="C28" s="217"/>
      <c r="D28" s="154"/>
      <c r="E28" s="140" t="s">
        <v>110</v>
      </c>
      <c r="F28" s="155">
        <v>2019</v>
      </c>
      <c r="G28" s="245">
        <v>3716840.31</v>
      </c>
      <c r="H28" s="149">
        <f>1890739+120000+216088.8+1490012.51</f>
        <v>3716840.3099999996</v>
      </c>
      <c r="I28" s="157">
        <v>100</v>
      </c>
      <c r="J28" s="223"/>
      <c r="K28" s="223"/>
    </row>
    <row r="29" spans="1:11" s="228" customFormat="1" ht="72" customHeight="1">
      <c r="A29" s="225"/>
      <c r="B29" s="226"/>
      <c r="C29" s="225"/>
      <c r="D29" s="160"/>
      <c r="E29" s="160" t="s">
        <v>112</v>
      </c>
      <c r="F29" s="161"/>
      <c r="G29" s="161"/>
      <c r="H29" s="162">
        <v>1890739</v>
      </c>
      <c r="I29" s="163"/>
      <c r="J29" s="227"/>
      <c r="K29" s="227"/>
    </row>
    <row r="30" spans="1:12" s="86" customFormat="1" ht="45" customHeight="1">
      <c r="A30" s="146">
        <v>1517310</v>
      </c>
      <c r="B30" s="146">
        <v>7310</v>
      </c>
      <c r="C30" s="164" t="s">
        <v>16</v>
      </c>
      <c r="D30" s="154" t="s">
        <v>23</v>
      </c>
      <c r="E30" s="140"/>
      <c r="F30" s="140"/>
      <c r="G30" s="150"/>
      <c r="H30" s="149">
        <f>SUM(H32:H47)</f>
        <v>6713951</v>
      </c>
      <c r="I30" s="157"/>
      <c r="J30" s="85"/>
      <c r="K30" s="89"/>
      <c r="L30" s="89"/>
    </row>
    <row r="31" spans="1:12" s="86" customFormat="1" ht="18.75">
      <c r="A31" s="146"/>
      <c r="B31" s="146"/>
      <c r="C31" s="147"/>
      <c r="D31" s="165" t="s">
        <v>30</v>
      </c>
      <c r="E31" s="140"/>
      <c r="F31" s="140"/>
      <c r="G31" s="150"/>
      <c r="H31" s="149"/>
      <c r="I31" s="157"/>
      <c r="J31" s="85"/>
      <c r="K31" s="89"/>
      <c r="L31" s="89"/>
    </row>
    <row r="32" spans="1:12" s="86" customFormat="1" ht="54" customHeight="1">
      <c r="A32" s="146"/>
      <c r="B32" s="146"/>
      <c r="C32" s="147"/>
      <c r="D32" s="154"/>
      <c r="E32" s="140" t="s">
        <v>103</v>
      </c>
      <c r="F32" s="166" t="s">
        <v>34</v>
      </c>
      <c r="G32" s="150">
        <v>3300311</v>
      </c>
      <c r="H32" s="149">
        <v>1000000</v>
      </c>
      <c r="I32" s="157">
        <v>100</v>
      </c>
      <c r="J32" s="85"/>
      <c r="K32" s="89"/>
      <c r="L32" s="89"/>
    </row>
    <row r="33" spans="1:12" s="86" customFormat="1" ht="45" customHeight="1" hidden="1">
      <c r="A33" s="146"/>
      <c r="B33" s="146"/>
      <c r="C33" s="147"/>
      <c r="D33" s="154"/>
      <c r="E33" s="140" t="s">
        <v>35</v>
      </c>
      <c r="F33" s="155">
        <v>2019</v>
      </c>
      <c r="G33" s="150">
        <f>500000-500000</f>
        <v>0</v>
      </c>
      <c r="H33" s="149">
        <f>500000-500000</f>
        <v>0</v>
      </c>
      <c r="I33" s="157">
        <v>100</v>
      </c>
      <c r="J33" s="85"/>
      <c r="K33" s="89"/>
      <c r="L33" s="89"/>
    </row>
    <row r="34" spans="1:12" s="86" customFormat="1" ht="48.75" customHeight="1" hidden="1">
      <c r="A34" s="146"/>
      <c r="B34" s="146"/>
      <c r="C34" s="147"/>
      <c r="D34" s="167"/>
      <c r="E34" s="140" t="s">
        <v>36</v>
      </c>
      <c r="F34" s="155">
        <v>2019</v>
      </c>
      <c r="G34" s="150">
        <f>100000-100000</f>
        <v>0</v>
      </c>
      <c r="H34" s="149">
        <f>100000-100000</f>
        <v>0</v>
      </c>
      <c r="I34" s="157">
        <v>100</v>
      </c>
      <c r="J34" s="85"/>
      <c r="K34" s="89"/>
      <c r="L34" s="89"/>
    </row>
    <row r="35" spans="1:12" s="86" customFormat="1" ht="75" customHeight="1">
      <c r="A35" s="146"/>
      <c r="B35" s="146"/>
      <c r="C35" s="147"/>
      <c r="D35" s="154"/>
      <c r="E35" s="140" t="s">
        <v>32</v>
      </c>
      <c r="F35" s="166" t="s">
        <v>33</v>
      </c>
      <c r="G35" s="150">
        <v>199000</v>
      </c>
      <c r="H35" s="149">
        <v>199000</v>
      </c>
      <c r="I35" s="157">
        <v>100</v>
      </c>
      <c r="J35" s="85"/>
      <c r="K35" s="89"/>
      <c r="L35" s="89"/>
    </row>
    <row r="36" spans="1:12" s="86" customFormat="1" ht="60" customHeight="1">
      <c r="A36" s="146"/>
      <c r="B36" s="146"/>
      <c r="C36" s="147"/>
      <c r="D36" s="154"/>
      <c r="E36" s="140" t="s">
        <v>74</v>
      </c>
      <c r="F36" s="155" t="s">
        <v>34</v>
      </c>
      <c r="G36" s="150">
        <f>H36</f>
        <v>2621551</v>
      </c>
      <c r="H36" s="149">
        <f>2665385-43834</f>
        <v>2621551</v>
      </c>
      <c r="I36" s="157">
        <v>100</v>
      </c>
      <c r="J36" s="85"/>
      <c r="K36" s="89"/>
      <c r="L36" s="89"/>
    </row>
    <row r="37" spans="1:12" s="86" customFormat="1" ht="60" customHeight="1">
      <c r="A37" s="146"/>
      <c r="B37" s="146"/>
      <c r="C37" s="147"/>
      <c r="D37" s="154"/>
      <c r="E37" s="140" t="s">
        <v>94</v>
      </c>
      <c r="F37" s="155">
        <v>2019</v>
      </c>
      <c r="G37" s="150">
        <f>1000000+290000</f>
        <v>1290000</v>
      </c>
      <c r="H37" s="149">
        <f>1000000+290000</f>
        <v>1290000</v>
      </c>
      <c r="I37" s="157">
        <v>100</v>
      </c>
      <c r="J37" s="85"/>
      <c r="K37" s="89"/>
      <c r="L37" s="89"/>
    </row>
    <row r="38" spans="1:12" s="86" customFormat="1" ht="60" customHeight="1">
      <c r="A38" s="146"/>
      <c r="B38" s="146"/>
      <c r="C38" s="147"/>
      <c r="D38" s="154"/>
      <c r="E38" s="140" t="s">
        <v>75</v>
      </c>
      <c r="F38" s="155">
        <v>2019</v>
      </c>
      <c r="G38" s="150">
        <f>H38</f>
        <v>410000</v>
      </c>
      <c r="H38" s="149">
        <f>400000+10000</f>
        <v>410000</v>
      </c>
      <c r="I38" s="157">
        <v>100</v>
      </c>
      <c r="J38" s="85"/>
      <c r="K38" s="89"/>
      <c r="L38" s="89"/>
    </row>
    <row r="39" spans="1:12" s="86" customFormat="1" ht="36.75" customHeight="1">
      <c r="A39" s="146"/>
      <c r="B39" s="146"/>
      <c r="C39" s="147"/>
      <c r="D39" s="154"/>
      <c r="E39" s="140" t="s">
        <v>104</v>
      </c>
      <c r="F39" s="166" t="s">
        <v>99</v>
      </c>
      <c r="G39" s="150">
        <v>37014429</v>
      </c>
      <c r="H39" s="149">
        <f>0+250000</f>
        <v>250000</v>
      </c>
      <c r="I39" s="157">
        <v>100</v>
      </c>
      <c r="J39" s="85"/>
      <c r="K39" s="89"/>
      <c r="L39" s="89"/>
    </row>
    <row r="40" spans="1:12" s="86" customFormat="1" ht="60.75" customHeight="1" hidden="1">
      <c r="A40" s="146"/>
      <c r="B40" s="146"/>
      <c r="C40" s="147"/>
      <c r="D40" s="154"/>
      <c r="E40" s="140" t="s">
        <v>38</v>
      </c>
      <c r="F40" s="166" t="s">
        <v>37</v>
      </c>
      <c r="G40" s="150">
        <f>326790-304821</f>
        <v>21969</v>
      </c>
      <c r="H40" s="149">
        <f>304821-304821</f>
        <v>0</v>
      </c>
      <c r="I40" s="157">
        <v>100</v>
      </c>
      <c r="J40" s="85"/>
      <c r="K40" s="89"/>
      <c r="L40" s="89"/>
    </row>
    <row r="41" spans="1:12" s="86" customFormat="1" ht="52.5" customHeight="1" hidden="1">
      <c r="A41" s="146"/>
      <c r="B41" s="146"/>
      <c r="C41" s="147"/>
      <c r="D41" s="154"/>
      <c r="E41" s="140" t="s">
        <v>39</v>
      </c>
      <c r="F41" s="166" t="s">
        <v>40</v>
      </c>
      <c r="G41" s="150">
        <v>326746</v>
      </c>
      <c r="H41" s="149">
        <f>314746-314746</f>
        <v>0</v>
      </c>
      <c r="I41" s="157">
        <v>100</v>
      </c>
      <c r="J41" s="85"/>
      <c r="K41" s="89"/>
      <c r="L41" s="89"/>
    </row>
    <row r="42" spans="1:12" s="86" customFormat="1" ht="48.75" customHeight="1">
      <c r="A42" s="146"/>
      <c r="B42" s="146"/>
      <c r="C42" s="147"/>
      <c r="D42" s="154"/>
      <c r="E42" s="140" t="s">
        <v>41</v>
      </c>
      <c r="F42" s="166" t="s">
        <v>40</v>
      </c>
      <c r="G42" s="150">
        <v>325867</v>
      </c>
      <c r="H42" s="149">
        <v>313867</v>
      </c>
      <c r="I42" s="157">
        <v>100</v>
      </c>
      <c r="J42" s="85"/>
      <c r="K42" s="89"/>
      <c r="L42" s="89"/>
    </row>
    <row r="43" spans="1:12" s="86" customFormat="1" ht="47.25" customHeight="1">
      <c r="A43" s="146"/>
      <c r="B43" s="146"/>
      <c r="C43" s="147"/>
      <c r="D43" s="154"/>
      <c r="E43" s="168" t="s">
        <v>42</v>
      </c>
      <c r="F43" s="166" t="s">
        <v>40</v>
      </c>
      <c r="G43" s="150">
        <v>326787</v>
      </c>
      <c r="H43" s="149">
        <v>314787</v>
      </c>
      <c r="I43" s="157">
        <v>100</v>
      </c>
      <c r="J43" s="85"/>
      <c r="K43" s="89"/>
      <c r="L43" s="89"/>
    </row>
    <row r="44" spans="1:12" s="86" customFormat="1" ht="54.75" customHeight="1" hidden="1">
      <c r="A44" s="146"/>
      <c r="B44" s="146"/>
      <c r="C44" s="147"/>
      <c r="D44" s="154"/>
      <c r="E44" s="140" t="s">
        <v>43</v>
      </c>
      <c r="F44" s="166" t="s">
        <v>40</v>
      </c>
      <c r="G44" s="150">
        <v>331706</v>
      </c>
      <c r="H44" s="149">
        <f>319706-319706</f>
        <v>0</v>
      </c>
      <c r="I44" s="157">
        <v>100</v>
      </c>
      <c r="J44" s="85"/>
      <c r="K44" s="89"/>
      <c r="L44" s="89"/>
    </row>
    <row r="45" spans="1:12" s="86" customFormat="1" ht="44.25" customHeight="1">
      <c r="A45" s="146"/>
      <c r="B45" s="146"/>
      <c r="C45" s="147"/>
      <c r="D45" s="154"/>
      <c r="E45" s="140" t="s">
        <v>44</v>
      </c>
      <c r="F45" s="166" t="s">
        <v>40</v>
      </c>
      <c r="G45" s="150">
        <v>326746</v>
      </c>
      <c r="H45" s="149">
        <v>314746</v>
      </c>
      <c r="I45" s="157">
        <v>100</v>
      </c>
      <c r="J45" s="85"/>
      <c r="K45" s="89"/>
      <c r="L45" s="89"/>
    </row>
    <row r="46" spans="1:12" s="86" customFormat="1" ht="48.75" customHeight="1" hidden="1">
      <c r="A46" s="146"/>
      <c r="B46" s="146"/>
      <c r="C46" s="147"/>
      <c r="D46" s="154"/>
      <c r="E46" s="140" t="s">
        <v>45</v>
      </c>
      <c r="F46" s="166" t="s">
        <v>40</v>
      </c>
      <c r="G46" s="150">
        <v>332912</v>
      </c>
      <c r="H46" s="149">
        <f>320912-320912</f>
        <v>0</v>
      </c>
      <c r="I46" s="157">
        <v>100</v>
      </c>
      <c r="J46" s="85"/>
      <c r="K46" s="89"/>
      <c r="L46" s="89"/>
    </row>
    <row r="47" spans="1:12" s="86" customFormat="1" ht="50.25" customHeight="1" hidden="1">
      <c r="A47" s="146"/>
      <c r="B47" s="146"/>
      <c r="C47" s="147"/>
      <c r="D47" s="154"/>
      <c r="E47" s="140" t="s">
        <v>46</v>
      </c>
      <c r="F47" s="166" t="s">
        <v>40</v>
      </c>
      <c r="G47" s="150">
        <v>326746</v>
      </c>
      <c r="H47" s="149">
        <f>314746-314746</f>
        <v>0</v>
      </c>
      <c r="I47" s="157">
        <v>100</v>
      </c>
      <c r="J47" s="85"/>
      <c r="K47" s="89"/>
      <c r="L47" s="89"/>
    </row>
    <row r="48" spans="1:12" s="86" customFormat="1" ht="45" customHeight="1">
      <c r="A48" s="146">
        <v>1517321</v>
      </c>
      <c r="B48" s="146">
        <v>7321</v>
      </c>
      <c r="C48" s="164" t="s">
        <v>16</v>
      </c>
      <c r="D48" s="154" t="s">
        <v>25</v>
      </c>
      <c r="E48" s="140"/>
      <c r="F48" s="140"/>
      <c r="G48" s="150"/>
      <c r="H48" s="149">
        <f>SUM(H50:H52)</f>
        <v>1212200</v>
      </c>
      <c r="I48" s="157"/>
      <c r="J48" s="85"/>
      <c r="K48" s="89"/>
      <c r="L48" s="89"/>
    </row>
    <row r="49" spans="1:12" s="86" customFormat="1" ht="18.75">
      <c r="A49" s="146"/>
      <c r="B49" s="146"/>
      <c r="C49" s="147"/>
      <c r="D49" s="165" t="s">
        <v>30</v>
      </c>
      <c r="E49" s="140"/>
      <c r="F49" s="140"/>
      <c r="G49" s="150"/>
      <c r="H49" s="149"/>
      <c r="I49" s="157"/>
      <c r="J49" s="85"/>
      <c r="K49" s="89"/>
      <c r="L49" s="89"/>
    </row>
    <row r="50" spans="1:12" s="86" customFormat="1" ht="85.5" customHeight="1">
      <c r="A50" s="146"/>
      <c r="B50" s="146"/>
      <c r="C50" s="147"/>
      <c r="D50" s="154"/>
      <c r="E50" s="140" t="s">
        <v>105</v>
      </c>
      <c r="F50" s="169">
        <v>2019</v>
      </c>
      <c r="G50" s="150">
        <v>25903927</v>
      </c>
      <c r="H50" s="149">
        <v>420000</v>
      </c>
      <c r="I50" s="157">
        <v>100</v>
      </c>
      <c r="J50" s="85"/>
      <c r="K50" s="89"/>
      <c r="L50" s="89"/>
    </row>
    <row r="51" spans="1:12" s="86" customFormat="1" ht="72" customHeight="1">
      <c r="A51" s="146"/>
      <c r="B51" s="146"/>
      <c r="C51" s="147"/>
      <c r="D51" s="154"/>
      <c r="E51" s="140" t="s">
        <v>96</v>
      </c>
      <c r="F51" s="169">
        <v>2019</v>
      </c>
      <c r="G51" s="150">
        <f>283200+500000</f>
        <v>783200</v>
      </c>
      <c r="H51" s="149">
        <f>0+283200+500000-9000+9000</f>
        <v>783200</v>
      </c>
      <c r="I51" s="157">
        <v>100</v>
      </c>
      <c r="J51" s="85"/>
      <c r="K51" s="89"/>
      <c r="L51" s="89"/>
    </row>
    <row r="52" spans="1:12" s="224" customFormat="1" ht="72" customHeight="1">
      <c r="A52" s="216"/>
      <c r="B52" s="216"/>
      <c r="C52" s="217"/>
      <c r="D52" s="222"/>
      <c r="E52" s="140" t="s">
        <v>114</v>
      </c>
      <c r="F52" s="169">
        <v>2019</v>
      </c>
      <c r="G52" s="150">
        <v>70001337</v>
      </c>
      <c r="H52" s="149">
        <f>0+9000</f>
        <v>9000</v>
      </c>
      <c r="I52" s="157">
        <v>100</v>
      </c>
      <c r="J52" s="223"/>
      <c r="K52" s="244"/>
      <c r="L52" s="244"/>
    </row>
    <row r="53" spans="1:12" s="86" customFormat="1" ht="45" customHeight="1">
      <c r="A53" s="146">
        <v>1517322</v>
      </c>
      <c r="B53" s="146">
        <v>7322</v>
      </c>
      <c r="C53" s="164" t="s">
        <v>16</v>
      </c>
      <c r="D53" s="154" t="s">
        <v>21</v>
      </c>
      <c r="E53" s="140"/>
      <c r="F53" s="140"/>
      <c r="G53" s="150"/>
      <c r="H53" s="149">
        <f>SUM(H55:H57)</f>
        <v>1131382</v>
      </c>
      <c r="I53" s="157"/>
      <c r="J53" s="85"/>
      <c r="K53" s="89"/>
      <c r="L53" s="89"/>
    </row>
    <row r="54" spans="1:12" s="86" customFormat="1" ht="18.75">
      <c r="A54" s="146"/>
      <c r="B54" s="146"/>
      <c r="C54" s="147"/>
      <c r="D54" s="165" t="s">
        <v>30</v>
      </c>
      <c r="E54" s="140"/>
      <c r="F54" s="140"/>
      <c r="G54" s="150"/>
      <c r="H54" s="149"/>
      <c r="I54" s="157"/>
      <c r="J54" s="85"/>
      <c r="K54" s="89"/>
      <c r="L54" s="89"/>
    </row>
    <row r="55" spans="1:12" s="86" customFormat="1" ht="62.25" customHeight="1">
      <c r="A55" s="146"/>
      <c r="B55" s="146"/>
      <c r="C55" s="147"/>
      <c r="D55" s="154"/>
      <c r="E55" s="140" t="s">
        <v>26</v>
      </c>
      <c r="F55" s="166" t="s">
        <v>37</v>
      </c>
      <c r="G55" s="150">
        <v>13721042</v>
      </c>
      <c r="H55" s="149">
        <f>610000+40000</f>
        <v>650000</v>
      </c>
      <c r="I55" s="157">
        <v>100</v>
      </c>
      <c r="J55" s="85"/>
      <c r="K55" s="89"/>
      <c r="L55" s="89"/>
    </row>
    <row r="56" spans="1:12" s="86" customFormat="1" ht="59.25" customHeight="1">
      <c r="A56" s="146"/>
      <c r="B56" s="146"/>
      <c r="C56" s="147"/>
      <c r="D56" s="154"/>
      <c r="E56" s="140" t="s">
        <v>113</v>
      </c>
      <c r="F56" s="151" t="s">
        <v>40</v>
      </c>
      <c r="G56" s="150">
        <v>213564</v>
      </c>
      <c r="H56" s="149">
        <f>0+181382</f>
        <v>181382</v>
      </c>
      <c r="I56" s="157">
        <v>100</v>
      </c>
      <c r="J56" s="85"/>
      <c r="K56" s="89"/>
      <c r="L56" s="89"/>
    </row>
    <row r="57" spans="1:12" s="86" customFormat="1" ht="87" customHeight="1">
      <c r="A57" s="146"/>
      <c r="B57" s="146"/>
      <c r="C57" s="147"/>
      <c r="D57" s="154"/>
      <c r="E57" s="140" t="s">
        <v>106</v>
      </c>
      <c r="F57" s="151" t="s">
        <v>99</v>
      </c>
      <c r="G57" s="150">
        <v>248750000</v>
      </c>
      <c r="H57" s="149">
        <f>0+300000</f>
        <v>300000</v>
      </c>
      <c r="I57" s="157">
        <v>100</v>
      </c>
      <c r="J57" s="85"/>
      <c r="K57" s="89"/>
      <c r="L57" s="89"/>
    </row>
    <row r="58" spans="1:12" s="86" customFormat="1" ht="47.25" customHeight="1">
      <c r="A58" s="146">
        <v>1517323</v>
      </c>
      <c r="B58" s="146">
        <v>7323</v>
      </c>
      <c r="C58" s="164" t="s">
        <v>16</v>
      </c>
      <c r="D58" s="154" t="s">
        <v>20</v>
      </c>
      <c r="E58" s="140"/>
      <c r="F58" s="140"/>
      <c r="G58" s="150"/>
      <c r="H58" s="149">
        <f>H60+H61</f>
        <v>2009000</v>
      </c>
      <c r="I58" s="157"/>
      <c r="J58" s="85"/>
      <c r="K58" s="89"/>
      <c r="L58" s="89"/>
    </row>
    <row r="59" spans="1:12" s="4" customFormat="1" ht="18.75">
      <c r="A59" s="146"/>
      <c r="B59" s="146"/>
      <c r="C59" s="147"/>
      <c r="D59" s="165" t="s">
        <v>30</v>
      </c>
      <c r="E59" s="140"/>
      <c r="F59" s="140"/>
      <c r="G59" s="150"/>
      <c r="H59" s="149"/>
      <c r="I59" s="157"/>
      <c r="J59" s="16"/>
      <c r="K59" s="9"/>
      <c r="L59" s="9"/>
    </row>
    <row r="60" spans="1:12" s="4" customFormat="1" ht="71.25" customHeight="1">
      <c r="A60" s="146"/>
      <c r="B60" s="146"/>
      <c r="C60" s="147"/>
      <c r="D60" s="154"/>
      <c r="E60" s="140" t="s">
        <v>81</v>
      </c>
      <c r="F60" s="166" t="s">
        <v>34</v>
      </c>
      <c r="G60" s="150">
        <v>36448286</v>
      </c>
      <c r="H60" s="149">
        <v>2000000</v>
      </c>
      <c r="I60" s="157">
        <v>100</v>
      </c>
      <c r="J60" s="16"/>
      <c r="K60" s="9"/>
      <c r="L60" s="9"/>
    </row>
    <row r="61" spans="1:12" s="4" customFormat="1" ht="65.25" customHeight="1">
      <c r="A61" s="146"/>
      <c r="B61" s="146"/>
      <c r="C61" s="147"/>
      <c r="D61" s="154"/>
      <c r="E61" s="140" t="s">
        <v>59</v>
      </c>
      <c r="F61" s="156" t="s">
        <v>34</v>
      </c>
      <c r="G61" s="150">
        <v>22879513</v>
      </c>
      <c r="H61" s="149">
        <v>9000</v>
      </c>
      <c r="I61" s="157">
        <v>100</v>
      </c>
      <c r="J61" s="16"/>
      <c r="K61" s="9"/>
      <c r="L61" s="9"/>
    </row>
    <row r="62" spans="1:12" s="4" customFormat="1" ht="53.25" customHeight="1">
      <c r="A62" s="170" t="s">
        <v>60</v>
      </c>
      <c r="B62" s="119" t="s">
        <v>61</v>
      </c>
      <c r="C62" s="170" t="s">
        <v>16</v>
      </c>
      <c r="D62" s="171" t="s">
        <v>62</v>
      </c>
      <c r="E62" s="140"/>
      <c r="F62" s="166"/>
      <c r="G62" s="150"/>
      <c r="H62" s="149">
        <f>H64</f>
        <v>860000</v>
      </c>
      <c r="I62" s="157"/>
      <c r="J62" s="16"/>
      <c r="K62" s="9"/>
      <c r="L62" s="9"/>
    </row>
    <row r="63" spans="1:12" s="4" customFormat="1" ht="18.75">
      <c r="A63" s="146"/>
      <c r="B63" s="146"/>
      <c r="C63" s="147"/>
      <c r="D63" s="165" t="s">
        <v>30</v>
      </c>
      <c r="E63" s="140"/>
      <c r="F63" s="140"/>
      <c r="G63" s="150"/>
      <c r="H63" s="149"/>
      <c r="I63" s="157"/>
      <c r="J63" s="16"/>
      <c r="K63" s="9"/>
      <c r="L63" s="9"/>
    </row>
    <row r="64" spans="1:12" s="4" customFormat="1" ht="63" customHeight="1">
      <c r="A64" s="146"/>
      <c r="B64" s="146"/>
      <c r="C64" s="147"/>
      <c r="D64" s="154"/>
      <c r="E64" s="140" t="s">
        <v>63</v>
      </c>
      <c r="F64" s="127">
        <v>2019</v>
      </c>
      <c r="G64" s="150">
        <f>286000+574000</f>
        <v>860000</v>
      </c>
      <c r="H64" s="149">
        <f>286000+574000</f>
        <v>860000</v>
      </c>
      <c r="I64" s="157">
        <v>100</v>
      </c>
      <c r="J64" s="16"/>
      <c r="K64" s="9"/>
      <c r="L64" s="9"/>
    </row>
    <row r="65" spans="1:12" s="4" customFormat="1" ht="60" customHeight="1">
      <c r="A65" s="146">
        <v>1517325</v>
      </c>
      <c r="B65" s="146">
        <v>7325</v>
      </c>
      <c r="C65" s="164" t="s">
        <v>16</v>
      </c>
      <c r="D65" s="154" t="s">
        <v>22</v>
      </c>
      <c r="E65" s="140"/>
      <c r="F65" s="140"/>
      <c r="G65" s="150"/>
      <c r="H65" s="149">
        <f>H67+H68+H69+H70+H71+H72</f>
        <v>1360000</v>
      </c>
      <c r="I65" s="157"/>
      <c r="J65" s="16"/>
      <c r="K65" s="9"/>
      <c r="L65" s="9"/>
    </row>
    <row r="66" spans="1:12" s="4" customFormat="1" ht="18.75">
      <c r="A66" s="119"/>
      <c r="B66" s="119"/>
      <c r="C66" s="120"/>
      <c r="D66" s="121" t="s">
        <v>30</v>
      </c>
      <c r="E66" s="122"/>
      <c r="F66" s="122"/>
      <c r="G66" s="123"/>
      <c r="H66" s="149"/>
      <c r="I66" s="125"/>
      <c r="J66" s="16"/>
      <c r="K66" s="9"/>
      <c r="L66" s="9"/>
    </row>
    <row r="67" spans="1:12" s="4" customFormat="1" ht="64.5" customHeight="1" hidden="1">
      <c r="A67" s="119"/>
      <c r="B67" s="119"/>
      <c r="C67" s="120"/>
      <c r="D67" s="126"/>
      <c r="E67" s="122" t="s">
        <v>31</v>
      </c>
      <c r="F67" s="127">
        <v>2019</v>
      </c>
      <c r="G67" s="123">
        <f>820000-820000</f>
        <v>0</v>
      </c>
      <c r="H67" s="149">
        <f>820000-820000</f>
        <v>0</v>
      </c>
      <c r="I67" s="118">
        <v>100</v>
      </c>
      <c r="J67" s="16"/>
      <c r="K67" s="9"/>
      <c r="L67" s="9"/>
    </row>
    <row r="68" spans="1:12" s="4" customFormat="1" ht="54" customHeight="1">
      <c r="A68" s="119"/>
      <c r="B68" s="119"/>
      <c r="C68" s="120"/>
      <c r="D68" s="126"/>
      <c r="E68" s="122" t="s">
        <v>64</v>
      </c>
      <c r="F68" s="127">
        <v>2019</v>
      </c>
      <c r="G68" s="123">
        <f>611000-51000</f>
        <v>560000</v>
      </c>
      <c r="H68" s="149">
        <f>1000000-49000-340000-51000</f>
        <v>560000</v>
      </c>
      <c r="I68" s="118">
        <v>100</v>
      </c>
      <c r="J68" s="16"/>
      <c r="K68" s="9"/>
      <c r="L68" s="9"/>
    </row>
    <row r="69" spans="1:12" s="84" customFormat="1" ht="66.75" customHeight="1">
      <c r="A69" s="119"/>
      <c r="B69" s="119"/>
      <c r="C69" s="120"/>
      <c r="D69" s="126"/>
      <c r="E69" s="122" t="s">
        <v>100</v>
      </c>
      <c r="F69" s="127">
        <v>2019</v>
      </c>
      <c r="G69" s="172">
        <v>1750000</v>
      </c>
      <c r="H69" s="173">
        <f>0+300000+500000</f>
        <v>800000</v>
      </c>
      <c r="I69" s="157">
        <v>100</v>
      </c>
      <c r="J69" s="16"/>
      <c r="K69" s="83"/>
      <c r="L69" s="83"/>
    </row>
    <row r="70" spans="1:12" s="84" customFormat="1" ht="96.75" customHeight="1" hidden="1">
      <c r="A70" s="119"/>
      <c r="B70" s="119"/>
      <c r="C70" s="120"/>
      <c r="D70" s="126"/>
      <c r="E70" s="122" t="s">
        <v>79</v>
      </c>
      <c r="F70" s="127">
        <v>2019</v>
      </c>
      <c r="G70" s="172">
        <v>292822524</v>
      </c>
      <c r="H70" s="173">
        <f>29282300-29282300+50000-50000</f>
        <v>0</v>
      </c>
      <c r="I70" s="141">
        <v>100</v>
      </c>
      <c r="J70" s="16"/>
      <c r="K70" s="83"/>
      <c r="L70" s="83"/>
    </row>
    <row r="71" spans="1:12" s="4" customFormat="1" ht="73.5" customHeight="1" hidden="1">
      <c r="A71" s="119"/>
      <c r="B71" s="119"/>
      <c r="C71" s="120"/>
      <c r="D71" s="126"/>
      <c r="E71" s="122" t="s">
        <v>97</v>
      </c>
      <c r="F71" s="127">
        <v>2019</v>
      </c>
      <c r="G71" s="123">
        <f>120000</f>
        <v>120000</v>
      </c>
      <c r="H71" s="218">
        <f>0+120000-120000</f>
        <v>0</v>
      </c>
      <c r="I71" s="118">
        <v>100</v>
      </c>
      <c r="J71" s="16"/>
      <c r="K71" s="9"/>
      <c r="L71" s="9"/>
    </row>
    <row r="72" spans="1:12" s="84" customFormat="1" ht="73.5" customHeight="1" hidden="1">
      <c r="A72" s="119"/>
      <c r="B72" s="119"/>
      <c r="C72" s="120"/>
      <c r="D72" s="126"/>
      <c r="E72" s="122" t="s">
        <v>98</v>
      </c>
      <c r="F72" s="127">
        <v>2019</v>
      </c>
      <c r="G72" s="172">
        <f>120000</f>
        <v>120000</v>
      </c>
      <c r="H72" s="233">
        <f>0+120000-120000</f>
        <v>0</v>
      </c>
      <c r="I72" s="118">
        <v>100</v>
      </c>
      <c r="J72" s="16"/>
      <c r="K72" s="83"/>
      <c r="L72" s="83"/>
    </row>
    <row r="73" spans="1:12" s="4" customFormat="1" ht="37.5" hidden="1">
      <c r="A73" s="146" t="s">
        <v>47</v>
      </c>
      <c r="B73" s="146" t="s">
        <v>48</v>
      </c>
      <c r="C73" s="147" t="s">
        <v>16</v>
      </c>
      <c r="D73" s="148" t="s">
        <v>82</v>
      </c>
      <c r="E73" s="140"/>
      <c r="F73" s="149"/>
      <c r="G73" s="151"/>
      <c r="H73" s="149">
        <f>H75</f>
        <v>0</v>
      </c>
      <c r="I73" s="151"/>
      <c r="J73" s="16"/>
      <c r="K73" s="9"/>
      <c r="L73" s="9"/>
    </row>
    <row r="74" spans="1:11" s="4" customFormat="1" ht="18.75" hidden="1">
      <c r="A74" s="111"/>
      <c r="B74" s="152"/>
      <c r="C74" s="111"/>
      <c r="D74" s="121" t="s">
        <v>30</v>
      </c>
      <c r="E74" s="115"/>
      <c r="F74" s="117"/>
      <c r="G74" s="153"/>
      <c r="H74" s="149"/>
      <c r="I74" s="153"/>
      <c r="J74" s="16"/>
      <c r="K74" s="16"/>
    </row>
    <row r="75" spans="1:11" s="4" customFormat="1" ht="56.25" hidden="1">
      <c r="A75" s="119"/>
      <c r="B75" s="119"/>
      <c r="C75" s="120"/>
      <c r="D75" s="126"/>
      <c r="E75" s="122" t="s">
        <v>49</v>
      </c>
      <c r="F75" s="127">
        <v>2019</v>
      </c>
      <c r="G75" s="153">
        <f>150000-150000</f>
        <v>0</v>
      </c>
      <c r="H75" s="149">
        <f>150000-150000</f>
        <v>0</v>
      </c>
      <c r="I75" s="118">
        <v>0</v>
      </c>
      <c r="J75" s="16"/>
      <c r="K75" s="16"/>
    </row>
    <row r="76" spans="1:11" s="4" customFormat="1" ht="81" customHeight="1">
      <c r="A76" s="111" t="s">
        <v>53</v>
      </c>
      <c r="B76" s="152">
        <v>7363</v>
      </c>
      <c r="C76" s="111" t="s">
        <v>12</v>
      </c>
      <c r="D76" s="114" t="s">
        <v>54</v>
      </c>
      <c r="E76" s="115"/>
      <c r="F76" s="117"/>
      <c r="G76" s="153"/>
      <c r="H76" s="149">
        <f>H79+H81+H83</f>
        <v>9270000</v>
      </c>
      <c r="I76" s="118"/>
      <c r="J76" s="16"/>
      <c r="K76" s="16"/>
    </row>
    <row r="77" spans="1:11" s="69" customFormat="1" ht="55.5" customHeight="1">
      <c r="A77" s="174"/>
      <c r="B77" s="175"/>
      <c r="C77" s="174"/>
      <c r="D77" s="176"/>
      <c r="E77" s="177" t="s">
        <v>55</v>
      </c>
      <c r="F77" s="178"/>
      <c r="G77" s="179"/>
      <c r="H77" s="162">
        <f>H80+H82+H84</f>
        <v>9000000</v>
      </c>
      <c r="I77" s="180"/>
      <c r="J77" s="16"/>
      <c r="K77" s="68"/>
    </row>
    <row r="78" spans="1:11" s="4" customFormat="1" ht="18.75">
      <c r="A78" s="111"/>
      <c r="B78" s="152"/>
      <c r="C78" s="111"/>
      <c r="D78" s="121" t="s">
        <v>30</v>
      </c>
      <c r="E78" s="115"/>
      <c r="F78" s="117"/>
      <c r="G78" s="153"/>
      <c r="H78" s="149"/>
      <c r="I78" s="118"/>
      <c r="J78" s="16"/>
      <c r="K78" s="16"/>
    </row>
    <row r="79" spans="1:11" s="4" customFormat="1" ht="105.75" customHeight="1">
      <c r="A79" s="111"/>
      <c r="B79" s="152"/>
      <c r="C79" s="111"/>
      <c r="D79" s="114"/>
      <c r="E79" s="115" t="s">
        <v>65</v>
      </c>
      <c r="F79" s="127">
        <v>2019</v>
      </c>
      <c r="G79" s="116">
        <v>3090000</v>
      </c>
      <c r="H79" s="149">
        <v>3090000</v>
      </c>
      <c r="I79" s="118">
        <v>100</v>
      </c>
      <c r="J79" s="16"/>
      <c r="K79" s="16"/>
    </row>
    <row r="80" spans="1:11" s="69" customFormat="1" ht="58.5" customHeight="1">
      <c r="A80" s="174"/>
      <c r="B80" s="175"/>
      <c r="C80" s="174"/>
      <c r="D80" s="176"/>
      <c r="E80" s="177" t="s">
        <v>55</v>
      </c>
      <c r="F80" s="181"/>
      <c r="G80" s="181"/>
      <c r="H80" s="162">
        <v>3000000</v>
      </c>
      <c r="I80" s="180"/>
      <c r="J80" s="16"/>
      <c r="K80" s="68"/>
    </row>
    <row r="81" spans="1:11" s="4" customFormat="1" ht="126.75" customHeight="1">
      <c r="A81" s="111"/>
      <c r="B81" s="152"/>
      <c r="C81" s="111"/>
      <c r="D81" s="114"/>
      <c r="E81" s="148" t="s">
        <v>56</v>
      </c>
      <c r="F81" s="127">
        <v>2019</v>
      </c>
      <c r="G81" s="116">
        <v>3090000</v>
      </c>
      <c r="H81" s="149">
        <v>3090000</v>
      </c>
      <c r="I81" s="118">
        <v>100</v>
      </c>
      <c r="J81" s="16"/>
      <c r="K81" s="16"/>
    </row>
    <row r="82" spans="1:11" s="69" customFormat="1" ht="81" customHeight="1">
      <c r="A82" s="174"/>
      <c r="B82" s="175"/>
      <c r="C82" s="174"/>
      <c r="D82" s="176"/>
      <c r="E82" s="177" t="s">
        <v>55</v>
      </c>
      <c r="F82" s="181"/>
      <c r="G82" s="179"/>
      <c r="H82" s="162">
        <v>3000000</v>
      </c>
      <c r="I82" s="180"/>
      <c r="J82" s="16"/>
      <c r="K82" s="68"/>
    </row>
    <row r="83" spans="1:11" s="4" customFormat="1" ht="120" customHeight="1">
      <c r="A83" s="111"/>
      <c r="B83" s="152"/>
      <c r="C83" s="111"/>
      <c r="D83" s="114"/>
      <c r="E83" s="148" t="s">
        <v>57</v>
      </c>
      <c r="F83" s="127">
        <v>2019</v>
      </c>
      <c r="G83" s="116">
        <v>3090000</v>
      </c>
      <c r="H83" s="149">
        <v>3090000</v>
      </c>
      <c r="I83" s="118">
        <v>100</v>
      </c>
      <c r="J83" s="16"/>
      <c r="K83" s="16"/>
    </row>
    <row r="84" spans="1:11" s="69" customFormat="1" ht="53.25" customHeight="1">
      <c r="A84" s="174"/>
      <c r="B84" s="175"/>
      <c r="C84" s="174"/>
      <c r="D84" s="176"/>
      <c r="E84" s="177" t="s">
        <v>55</v>
      </c>
      <c r="F84" s="181"/>
      <c r="G84" s="179"/>
      <c r="H84" s="162">
        <v>3000000</v>
      </c>
      <c r="I84" s="180"/>
      <c r="J84" s="16"/>
      <c r="K84" s="68"/>
    </row>
    <row r="85" spans="1:12" s="82" customFormat="1" ht="56.25" customHeight="1">
      <c r="A85" s="139" t="s">
        <v>87</v>
      </c>
      <c r="B85" s="112">
        <v>7366</v>
      </c>
      <c r="C85" s="170" t="s">
        <v>12</v>
      </c>
      <c r="D85" s="182" t="s">
        <v>88</v>
      </c>
      <c r="E85" s="183"/>
      <c r="F85" s="184"/>
      <c r="G85" s="185"/>
      <c r="H85" s="149">
        <f>H88+H90</f>
        <v>4813624</v>
      </c>
      <c r="I85" s="149"/>
      <c r="J85" s="90"/>
      <c r="K85" s="90"/>
      <c r="L85" s="90"/>
    </row>
    <row r="86" spans="1:12" s="69" customFormat="1" ht="64.5" customHeight="1">
      <c r="A86" s="186"/>
      <c r="B86" s="187"/>
      <c r="C86" s="188"/>
      <c r="D86" s="189"/>
      <c r="E86" s="177" t="s">
        <v>89</v>
      </c>
      <c r="F86" s="162"/>
      <c r="G86" s="163"/>
      <c r="H86" s="162">
        <f>H89+H91</f>
        <v>4813624</v>
      </c>
      <c r="I86" s="190"/>
      <c r="J86" s="92"/>
      <c r="K86" s="92"/>
      <c r="L86" s="92"/>
    </row>
    <row r="87" spans="1:12" s="82" customFormat="1" ht="18.75">
      <c r="A87" s="139"/>
      <c r="B87" s="112"/>
      <c r="C87" s="191"/>
      <c r="D87" s="192" t="s">
        <v>30</v>
      </c>
      <c r="E87" s="183"/>
      <c r="F87" s="184"/>
      <c r="G87" s="185"/>
      <c r="H87" s="184"/>
      <c r="I87" s="149"/>
      <c r="J87" s="90"/>
      <c r="K87" s="90"/>
      <c r="L87" s="90"/>
    </row>
    <row r="88" spans="1:12" s="82" customFormat="1" ht="113.25" customHeight="1">
      <c r="A88" s="193"/>
      <c r="B88" s="194"/>
      <c r="C88" s="195"/>
      <c r="D88" s="196"/>
      <c r="E88" s="140" t="s">
        <v>90</v>
      </c>
      <c r="F88" s="197" t="s">
        <v>115</v>
      </c>
      <c r="G88" s="150">
        <v>65095170</v>
      </c>
      <c r="H88" s="149">
        <f>1636632-9253</f>
        <v>1627379</v>
      </c>
      <c r="I88" s="198">
        <v>0</v>
      </c>
      <c r="J88" s="91"/>
      <c r="K88" s="91"/>
      <c r="L88" s="90"/>
    </row>
    <row r="89" spans="1:12" s="69" customFormat="1" ht="54.75" customHeight="1">
      <c r="A89" s="199"/>
      <c r="B89" s="200"/>
      <c r="C89" s="201"/>
      <c r="D89" s="202"/>
      <c r="E89" s="177" t="s">
        <v>89</v>
      </c>
      <c r="F89" s="203"/>
      <c r="G89" s="163"/>
      <c r="H89" s="162">
        <f>1636632-9253</f>
        <v>1627379</v>
      </c>
      <c r="I89" s="162"/>
      <c r="J89" s="92"/>
      <c r="K89" s="92"/>
      <c r="L89" s="92"/>
    </row>
    <row r="90" spans="1:12" s="82" customFormat="1" ht="91.5" customHeight="1">
      <c r="A90" s="193"/>
      <c r="B90" s="194"/>
      <c r="C90" s="195"/>
      <c r="D90" s="204"/>
      <c r="E90" s="140" t="s">
        <v>91</v>
      </c>
      <c r="F90" s="197" t="s">
        <v>115</v>
      </c>
      <c r="G90" s="150">
        <v>127449781</v>
      </c>
      <c r="H90" s="149">
        <f>3176992+9253</f>
        <v>3186245</v>
      </c>
      <c r="I90" s="198">
        <v>0</v>
      </c>
      <c r="J90" s="91"/>
      <c r="K90" s="91"/>
      <c r="L90" s="90"/>
    </row>
    <row r="91" spans="1:12" s="69" customFormat="1" ht="59.25" customHeight="1">
      <c r="A91" s="199"/>
      <c r="B91" s="200"/>
      <c r="C91" s="201"/>
      <c r="D91" s="202"/>
      <c r="E91" s="177" t="s">
        <v>89</v>
      </c>
      <c r="F91" s="162"/>
      <c r="G91" s="163"/>
      <c r="H91" s="162">
        <f>3176992+9253</f>
        <v>3186245</v>
      </c>
      <c r="I91" s="162"/>
      <c r="J91" s="92"/>
      <c r="K91" s="92"/>
      <c r="L91" s="92"/>
    </row>
    <row r="92" spans="1:11" s="69" customFormat="1" ht="72" customHeight="1" hidden="1">
      <c r="A92" s="174"/>
      <c r="B92" s="175"/>
      <c r="C92" s="174"/>
      <c r="D92" s="176"/>
      <c r="E92" s="177"/>
      <c r="F92" s="181"/>
      <c r="G92" s="179"/>
      <c r="H92" s="162"/>
      <c r="I92" s="180"/>
      <c r="J92" s="16"/>
      <c r="K92" s="68"/>
    </row>
    <row r="93" spans="1:12" s="4" customFormat="1" ht="53.25" customHeight="1">
      <c r="A93" s="146" t="s">
        <v>76</v>
      </c>
      <c r="B93" s="146">
        <v>7368</v>
      </c>
      <c r="C93" s="147" t="s">
        <v>12</v>
      </c>
      <c r="D93" s="148" t="s">
        <v>77</v>
      </c>
      <c r="E93" s="140"/>
      <c r="F93" s="149"/>
      <c r="G93" s="151"/>
      <c r="H93" s="149">
        <f>H95</f>
        <v>11500000</v>
      </c>
      <c r="I93" s="151"/>
      <c r="J93" s="16"/>
      <c r="K93" s="9"/>
      <c r="L93" s="9"/>
    </row>
    <row r="94" spans="1:11" s="4" customFormat="1" ht="18.75">
      <c r="A94" s="111"/>
      <c r="B94" s="152"/>
      <c r="C94" s="111"/>
      <c r="D94" s="121" t="s">
        <v>30</v>
      </c>
      <c r="E94" s="115"/>
      <c r="F94" s="117"/>
      <c r="G94" s="153"/>
      <c r="H94" s="117"/>
      <c r="I94" s="153"/>
      <c r="J94" s="16"/>
      <c r="K94" s="16"/>
    </row>
    <row r="95" spans="1:11" s="4" customFormat="1" ht="63" customHeight="1">
      <c r="A95" s="119"/>
      <c r="B95" s="119"/>
      <c r="C95" s="120"/>
      <c r="D95" s="126"/>
      <c r="E95" s="140" t="s">
        <v>81</v>
      </c>
      <c r="F95" s="155" t="s">
        <v>34</v>
      </c>
      <c r="G95" s="150">
        <v>36448286</v>
      </c>
      <c r="H95" s="149">
        <v>11500000</v>
      </c>
      <c r="I95" s="157">
        <v>100</v>
      </c>
      <c r="J95" s="16"/>
      <c r="K95" s="16"/>
    </row>
    <row r="96" spans="1:11" s="69" customFormat="1" ht="90" customHeight="1">
      <c r="A96" s="174"/>
      <c r="B96" s="175"/>
      <c r="C96" s="174"/>
      <c r="D96" s="176"/>
      <c r="E96" s="177" t="s">
        <v>78</v>
      </c>
      <c r="F96" s="161"/>
      <c r="G96" s="205"/>
      <c r="H96" s="162">
        <v>11500000</v>
      </c>
      <c r="I96" s="163"/>
      <c r="J96" s="68"/>
      <c r="K96" s="68"/>
    </row>
    <row r="97" spans="1:41" s="72" customFormat="1" ht="37.5" customHeight="1">
      <c r="A97" s="206" t="s">
        <v>1</v>
      </c>
      <c r="B97" s="206" t="s">
        <v>1</v>
      </c>
      <c r="C97" s="207" t="s">
        <v>1</v>
      </c>
      <c r="D97" s="206" t="s">
        <v>2</v>
      </c>
      <c r="E97" s="208" t="s">
        <v>1</v>
      </c>
      <c r="F97" s="208" t="s">
        <v>1</v>
      </c>
      <c r="G97" s="209" t="s">
        <v>1</v>
      </c>
      <c r="H97" s="210">
        <f>H7+H12+H17</f>
        <v>107453829.16</v>
      </c>
      <c r="I97" s="209" t="s">
        <v>1</v>
      </c>
      <c r="J97" s="70" t="s">
        <v>66</v>
      </c>
      <c r="K97" s="237">
        <f>'[1]12'!$K$487</f>
        <v>43173894.230000004</v>
      </c>
      <c r="L97" s="70" t="s">
        <v>72</v>
      </c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</row>
    <row r="98" spans="1:12" ht="76.5" customHeight="1" hidden="1">
      <c r="A98" s="211"/>
      <c r="B98" s="211"/>
      <c r="C98" s="211"/>
      <c r="D98" s="212"/>
      <c r="E98" s="213"/>
      <c r="F98" s="213"/>
      <c r="G98" s="211"/>
      <c r="H98" s="214"/>
      <c r="I98" s="215"/>
      <c r="J98" s="234" t="s">
        <v>50</v>
      </c>
      <c r="K98" s="238">
        <v>49000</v>
      </c>
      <c r="L98" s="64" t="s">
        <v>67</v>
      </c>
    </row>
    <row r="99" spans="1:12" s="12" customFormat="1" ht="113.25" customHeight="1">
      <c r="A99" s="248" t="s">
        <v>101</v>
      </c>
      <c r="B99" s="249"/>
      <c r="C99" s="249"/>
      <c r="D99" s="249"/>
      <c r="E99" s="249"/>
      <c r="F99" s="249"/>
      <c r="G99" s="249"/>
      <c r="H99" s="250" t="s">
        <v>116</v>
      </c>
      <c r="I99" s="250"/>
      <c r="J99" s="235" t="s">
        <v>50</v>
      </c>
      <c r="K99" s="238">
        <v>31200</v>
      </c>
      <c r="L99" s="63" t="s">
        <v>68</v>
      </c>
    </row>
    <row r="100" spans="1:41" s="4" customFormat="1" ht="19.5" customHeight="1">
      <c r="A100" s="5"/>
      <c r="B100" s="6"/>
      <c r="C100" s="5"/>
      <c r="D100" s="13"/>
      <c r="E100" s="13"/>
      <c r="F100" s="13"/>
      <c r="G100" s="13"/>
      <c r="H100" s="29"/>
      <c r="I100" s="76"/>
      <c r="J100" s="236" t="s">
        <v>50</v>
      </c>
      <c r="K100" s="238">
        <v>2587943.23</v>
      </c>
      <c r="L100" s="66" t="s">
        <v>93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s="4" customFormat="1" ht="19.5" customHeight="1">
      <c r="A101" s="5"/>
      <c r="B101" s="6"/>
      <c r="C101" s="5"/>
      <c r="D101" s="13"/>
      <c r="E101" s="13"/>
      <c r="F101" s="13"/>
      <c r="G101" s="13"/>
      <c r="H101" s="29"/>
      <c r="I101" s="76"/>
      <c r="J101" s="236" t="s">
        <v>50</v>
      </c>
      <c r="K101" s="238">
        <v>206000</v>
      </c>
      <c r="L101" s="66" t="s">
        <v>70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s="4" customFormat="1" ht="19.5" customHeight="1">
      <c r="A102" s="5"/>
      <c r="B102" s="6"/>
      <c r="C102" s="5"/>
      <c r="D102" s="13"/>
      <c r="E102" s="13"/>
      <c r="F102" s="13"/>
      <c r="G102" s="13"/>
      <c r="H102" s="29"/>
      <c r="I102" s="76"/>
      <c r="J102" s="236" t="s">
        <v>50</v>
      </c>
      <c r="K102" s="238">
        <v>100000</v>
      </c>
      <c r="L102" s="66" t="s">
        <v>71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s="4" customFormat="1" ht="19.5" customHeight="1">
      <c r="A103" s="5"/>
      <c r="B103" s="6"/>
      <c r="C103" s="5"/>
      <c r="D103" s="13"/>
      <c r="E103" s="13"/>
      <c r="F103" s="13"/>
      <c r="G103" s="13"/>
      <c r="H103" s="29"/>
      <c r="I103" s="76"/>
      <c r="J103" s="236" t="s">
        <v>50</v>
      </c>
      <c r="K103" s="238">
        <v>60000000</v>
      </c>
      <c r="L103" s="66" t="s">
        <v>92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s="37" customFormat="1" ht="19.5" customHeight="1">
      <c r="A104" s="30"/>
      <c r="B104" s="30"/>
      <c r="C104" s="30"/>
      <c r="D104" s="31"/>
      <c r="E104" s="32"/>
      <c r="F104" s="58"/>
      <c r="G104" s="33"/>
      <c r="H104" s="61"/>
      <c r="I104" s="35"/>
      <c r="J104" s="240" t="s">
        <v>50</v>
      </c>
      <c r="K104" s="241">
        <f>3674000+240000+3340078.16</f>
        <v>7254078.16</v>
      </c>
      <c r="L104" s="242" t="s">
        <v>111</v>
      </c>
      <c r="M104" s="243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</row>
    <row r="105" spans="1:41" s="37" customFormat="1" ht="19.5" customHeight="1">
      <c r="A105" s="30"/>
      <c r="B105" s="30"/>
      <c r="C105" s="30"/>
      <c r="D105" s="31"/>
      <c r="E105" s="32"/>
      <c r="F105" s="58"/>
      <c r="G105" s="33"/>
      <c r="H105" s="61"/>
      <c r="I105" s="35"/>
      <c r="J105" s="62"/>
      <c r="K105" s="239">
        <f>K97-K98-K99-K100-K101-K102+K103+K104</f>
        <v>107453829.16</v>
      </c>
      <c r="L105" s="65">
        <f>H97-K105</f>
        <v>0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</row>
    <row r="106" spans="1:41" s="37" customFormat="1" ht="19.5" customHeight="1">
      <c r="A106" s="30"/>
      <c r="B106" s="30"/>
      <c r="C106" s="30"/>
      <c r="D106" s="31"/>
      <c r="E106" s="32"/>
      <c r="F106" s="58"/>
      <c r="G106" s="33"/>
      <c r="H106" s="61"/>
      <c r="I106" s="35"/>
      <c r="J106" s="62"/>
      <c r="K106" s="62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</row>
    <row r="107" spans="1:41" s="37" customFormat="1" ht="19.5" customHeight="1">
      <c r="A107" s="30"/>
      <c r="B107" s="30"/>
      <c r="C107" s="30"/>
      <c r="D107" s="31"/>
      <c r="E107" s="32"/>
      <c r="F107" s="58"/>
      <c r="G107" s="33"/>
      <c r="H107" s="61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</row>
    <row r="108" spans="1:41" s="37" customFormat="1" ht="19.5" customHeight="1">
      <c r="A108" s="30"/>
      <c r="B108" s="30"/>
      <c r="C108" s="30"/>
      <c r="D108" s="31"/>
      <c r="E108" s="32"/>
      <c r="F108" s="58"/>
      <c r="G108" s="33"/>
      <c r="H108" s="61"/>
      <c r="I108" s="35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</row>
    <row r="109" spans="1:41" s="37" customFormat="1" ht="19.5" customHeight="1">
      <c r="A109" s="30"/>
      <c r="B109" s="30"/>
      <c r="C109" s="30"/>
      <c r="D109" s="31"/>
      <c r="E109" s="32"/>
      <c r="F109" s="59"/>
      <c r="G109" s="33"/>
      <c r="H109" s="61"/>
      <c r="I109" s="35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</row>
    <row r="110" spans="1:41" s="37" customFormat="1" ht="19.5" customHeight="1">
      <c r="A110" s="30"/>
      <c r="B110" s="30"/>
      <c r="C110" s="30"/>
      <c r="D110" s="31"/>
      <c r="E110" s="32"/>
      <c r="F110" s="32"/>
      <c r="G110" s="47"/>
      <c r="H110" s="60"/>
      <c r="I110" s="35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</row>
    <row r="111" spans="1:9" s="36" customFormat="1" ht="19.5" customHeight="1">
      <c r="A111" s="38"/>
      <c r="B111" s="38"/>
      <c r="C111" s="38"/>
      <c r="D111" s="39"/>
      <c r="E111" s="40"/>
      <c r="F111" s="40"/>
      <c r="G111" s="34"/>
      <c r="H111" s="35"/>
      <c r="I111" s="41"/>
    </row>
    <row r="112" spans="1:41" s="36" customFormat="1" ht="19.5" customHeight="1">
      <c r="A112" s="38"/>
      <c r="B112" s="38"/>
      <c r="C112" s="38"/>
      <c r="D112" s="39"/>
      <c r="E112" s="40"/>
      <c r="F112" s="40"/>
      <c r="G112" s="34"/>
      <c r="H112" s="41"/>
      <c r="I112" s="41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</row>
    <row r="113" spans="1:41" s="36" customFormat="1" ht="19.5" customHeight="1">
      <c r="A113" s="38"/>
      <c r="B113" s="38"/>
      <c r="C113" s="38"/>
      <c r="D113" s="39"/>
      <c r="E113" s="40"/>
      <c r="F113" s="40"/>
      <c r="G113" s="34"/>
      <c r="H113" s="41"/>
      <c r="I113" s="41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r="114" spans="1:41" s="36" customFormat="1" ht="19.5" customHeight="1">
      <c r="A114" s="38"/>
      <c r="B114" s="38"/>
      <c r="C114" s="38"/>
      <c r="D114" s="39"/>
      <c r="E114" s="40"/>
      <c r="F114" s="40"/>
      <c r="G114" s="34"/>
      <c r="H114" s="41"/>
      <c r="I114" s="41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  <row r="115" spans="1:9" s="42" customFormat="1" ht="19.5" customHeight="1">
      <c r="A115" s="43"/>
      <c r="B115" s="43"/>
      <c r="C115" s="43"/>
      <c r="D115" s="44"/>
      <c r="E115" s="45"/>
      <c r="F115" s="45"/>
      <c r="G115" s="34"/>
      <c r="H115" s="35"/>
      <c r="I115" s="35"/>
    </row>
    <row r="116" spans="1:9" s="42" customFormat="1" ht="19.5" customHeight="1">
      <c r="A116" s="43"/>
      <c r="B116" s="43"/>
      <c r="C116" s="43"/>
      <c r="D116" s="44"/>
      <c r="E116" s="45"/>
      <c r="F116" s="45"/>
      <c r="G116" s="34"/>
      <c r="H116" s="34"/>
      <c r="I116" s="34"/>
    </row>
    <row r="117" spans="1:9" s="42" customFormat="1" ht="19.5" customHeight="1">
      <c r="A117" s="43"/>
      <c r="B117" s="43"/>
      <c r="C117" s="43"/>
      <c r="D117" s="44"/>
      <c r="E117" s="45"/>
      <c r="F117" s="45"/>
      <c r="G117" s="34"/>
      <c r="H117" s="34"/>
      <c r="I117" s="34"/>
    </row>
    <row r="118" spans="1:9" s="42" customFormat="1" ht="19.5" customHeight="1">
      <c r="A118" s="43"/>
      <c r="B118" s="43"/>
      <c r="C118" s="43"/>
      <c r="D118" s="44"/>
      <c r="E118" s="45"/>
      <c r="F118" s="45"/>
      <c r="G118" s="43"/>
      <c r="H118" s="46"/>
      <c r="I118" s="77"/>
    </row>
    <row r="119" spans="5:6" ht="15">
      <c r="E119" s="8"/>
      <c r="F119" s="8"/>
    </row>
    <row r="120" spans="5:6" ht="15">
      <c r="E120" s="8"/>
      <c r="F120" s="8"/>
    </row>
    <row r="121" spans="5:6" ht="15">
      <c r="E121" s="8"/>
      <c r="F121" s="8"/>
    </row>
    <row r="122" spans="5:6" ht="15">
      <c r="E122" s="8"/>
      <c r="F122" s="8"/>
    </row>
    <row r="123" spans="5:6" ht="15">
      <c r="E123" s="8"/>
      <c r="F123" s="8"/>
    </row>
    <row r="124" spans="5:6" ht="15">
      <c r="E124" s="8"/>
      <c r="F124" s="8"/>
    </row>
    <row r="125" spans="5:6" ht="15">
      <c r="E125" s="8"/>
      <c r="F125" s="8"/>
    </row>
    <row r="126" spans="5:6" ht="15">
      <c r="E126" s="8"/>
      <c r="F126" s="8"/>
    </row>
    <row r="127" spans="5:6" ht="15">
      <c r="E127" s="8"/>
      <c r="F127" s="8"/>
    </row>
    <row r="128" spans="5:6" ht="15">
      <c r="E128" s="8"/>
      <c r="F128" s="8"/>
    </row>
    <row r="129" spans="5:6" ht="15">
      <c r="E129" s="8"/>
      <c r="F129" s="8"/>
    </row>
    <row r="130" spans="5:6" ht="15">
      <c r="E130" s="8"/>
      <c r="F130" s="8"/>
    </row>
    <row r="131" spans="5:6" ht="15">
      <c r="E131" s="8"/>
      <c r="F131" s="8"/>
    </row>
    <row r="132" spans="5:6" ht="15">
      <c r="E132" s="8"/>
      <c r="F132" s="8"/>
    </row>
    <row r="133" spans="5:6" ht="15">
      <c r="E133" s="8"/>
      <c r="F133" s="8"/>
    </row>
    <row r="134" spans="5:6" ht="15">
      <c r="E134" s="8"/>
      <c r="F134" s="8"/>
    </row>
    <row r="135" spans="5:6" ht="15">
      <c r="E135" s="8"/>
      <c r="F135" s="8"/>
    </row>
    <row r="136" spans="5:6" ht="15">
      <c r="E136" s="8"/>
      <c r="F136" s="8"/>
    </row>
    <row r="137" spans="5:6" ht="15">
      <c r="E137" s="8"/>
      <c r="F137" s="8"/>
    </row>
    <row r="138" spans="5:6" ht="15">
      <c r="E138" s="8"/>
      <c r="F138" s="8"/>
    </row>
    <row r="139" spans="5:6" ht="15">
      <c r="E139" s="8"/>
      <c r="F139" s="8"/>
    </row>
    <row r="140" spans="5:6" ht="15">
      <c r="E140" s="8"/>
      <c r="F140" s="8"/>
    </row>
  </sheetData>
  <sheetProtection/>
  <mergeCells count="4">
    <mergeCell ref="G1:I1"/>
    <mergeCell ref="A2:I2"/>
    <mergeCell ref="A99:G99"/>
    <mergeCell ref="H99:I99"/>
  </mergeCells>
  <printOptions horizontalCentered="1"/>
  <pageMargins left="0.4724409448818898" right="0.5905511811023623" top="1.062992125984252" bottom="0.7874015748031497" header="0" footer="0"/>
  <pageSetup fitToHeight="8"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2019-12-14T14:47:37Z</cp:lastPrinted>
  <dcterms:created xsi:type="dcterms:W3CDTF">2014-01-17T10:52:16Z</dcterms:created>
  <dcterms:modified xsi:type="dcterms:W3CDTF">2019-12-14T14:49:55Z</dcterms:modified>
  <cp:category/>
  <cp:version/>
  <cp:contentType/>
  <cp:contentStatus/>
</cp:coreProperties>
</file>