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4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'Лист1'!$9:$14</definedName>
    <definedName name="_xlnm.Print_Area" localSheetId="0">'Лист1'!$A$1:$T$307</definedName>
  </definedNames>
  <calcPr fullCalcOnLoad="1"/>
</workbook>
</file>

<file path=xl/sharedStrings.xml><?xml version="1.0" encoding="utf-8"?>
<sst xmlns="http://schemas.openxmlformats.org/spreadsheetml/2006/main" count="367" uniqueCount="357">
  <si>
    <t>Власні надходження бюджетних установ</t>
  </si>
  <si>
    <t>Загальний фонд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</si>
  <si>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</si>
  <si>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</si>
  <si>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</si>
  <si>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</si>
  <si>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</si>
  <si>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</si>
  <si>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</si>
  <si>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</si>
  <si>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</si>
  <si>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ВСЬОГО ДОХОДІВ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</si>
  <si>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</si>
  <si>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</si>
  <si>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</si>
  <si>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</si>
  <si>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</si>
  <si>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</si>
  <si>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</si>
  <si>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</si>
  <si>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ЗВІТ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</si>
  <si>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</si>
  <si>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</si>
  <si>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</si>
  <si>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</si>
  <si>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</si>
  <si>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</si>
  <si>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</si>
  <si>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</si>
  <si>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</si>
  <si>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РАЗОМ ДОХОДІВ (без міжбюджетних трансфертів)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</si>
  <si>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</si>
  <si>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</si>
  <si>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</si>
  <si>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</si>
  <si>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</si>
  <si>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</si>
  <si>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</si>
  <si>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</si>
  <si>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</si>
  <si>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</si>
  <si>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</si>
  <si>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</si>
  <si>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</si>
  <si>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</si>
  <si>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</si>
  <si>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</si>
  <si>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</si>
  <si>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</si>
  <si>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</si>
  <si>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</si>
  <si>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</si>
  <si>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</si>
  <si>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</si>
  <si>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</si>
  <si>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</si>
  <si>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</si>
  <si>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</si>
  <si>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</si>
  <si>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</si>
  <si>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</si>
  <si>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</si>
  <si>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</si>
  <si>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</si>
  <si>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</si>
  <si>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</si>
  <si>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</si>
  <si>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</si>
  <si>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</si>
  <si>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</si>
  <si>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</si>
  <si>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</si>
  <si>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</si>
  <si>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</si>
  <si>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</si>
  <si>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</si>
  <si>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</si>
  <si>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</si>
  <si>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</si>
  <si>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</si>
  <si>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</si>
  <si>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</si>
  <si>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1000</t>
  </si>
  <si>
    <t>Надання дошкільної освiти</t>
  </si>
  <si>
    <t>1010</t>
  </si>
  <si>
    <t>Забезпечення діяльності інших закладів у сфері освіти</t>
  </si>
  <si>
    <t>Інші програми та заходи у сфері освіти</t>
  </si>
  <si>
    <t>Багатопрофільна стаціонарна медична допомога населенню</t>
  </si>
  <si>
    <t>2010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</si>
  <si>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</si>
  <si>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</si>
  <si>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</si>
  <si>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</si>
  <si>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</si>
  <si>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</si>
  <si>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</si>
  <si>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</si>
  <si>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2151</t>
  </si>
  <si>
    <t>2152</t>
  </si>
  <si>
    <t>3000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</si>
  <si>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</si>
  <si>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</si>
  <si>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</si>
  <si>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</si>
  <si>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</si>
  <si>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</si>
  <si>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</si>
  <si>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</si>
  <si>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</si>
  <si>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</si>
  <si>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</si>
  <si>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</si>
  <si>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</si>
  <si>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</si>
  <si>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</si>
  <si>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</si>
  <si>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</si>
  <si>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</si>
  <si>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</si>
  <si>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</si>
  <si>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</si>
  <si>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</si>
  <si>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</si>
  <si>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</si>
  <si>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3192</t>
  </si>
  <si>
    <t>3210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</si>
  <si>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</si>
  <si>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</si>
  <si>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</si>
  <si>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</si>
  <si>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</si>
  <si>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</si>
  <si>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</si>
  <si>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</si>
  <si>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</si>
  <si>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</si>
  <si>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</si>
  <si>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</si>
  <si>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</si>
  <si>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</si>
  <si>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</si>
  <si>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</si>
  <si>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</si>
  <si>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</si>
  <si>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</si>
  <si>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</si>
  <si>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</si>
  <si>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</si>
  <si>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</si>
  <si>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5061</t>
  </si>
  <si>
    <t>5062</t>
  </si>
  <si>
    <t>Разом по соціально-культурній сфері та соціальному захисту населення</t>
  </si>
  <si>
    <t>6000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</si>
  <si>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</si>
  <si>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</si>
  <si>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</si>
  <si>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</si>
  <si>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</si>
  <si>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</si>
  <si>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</si>
  <si>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</si>
  <si>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</si>
  <si>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</si>
  <si>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</si>
  <si>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</si>
  <si>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</si>
  <si>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</si>
  <si>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</si>
  <si>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</si>
  <si>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</si>
  <si>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</si>
  <si>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Будівництво установ та закладів культури</t>
  </si>
  <si>
    <t>7324</t>
  </si>
  <si>
    <t>7325</t>
  </si>
  <si>
    <t>7330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</si>
  <si>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</si>
  <si>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</si>
  <si>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</si>
  <si>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за рахунок субвенцій з інших бюджетів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</si>
  <si>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</si>
  <si>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</si>
  <si>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</si>
  <si>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</si>
  <si>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</si>
  <si>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</si>
  <si>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</si>
  <si>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7610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</si>
  <si>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</si>
  <si>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</si>
  <si>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</si>
  <si>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</si>
  <si>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</si>
  <si>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</si>
  <si>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</si>
  <si>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</si>
  <si>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</si>
  <si>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</si>
  <si>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7693</t>
  </si>
  <si>
    <t>8000</t>
  </si>
  <si>
    <t>Інша діяльність у сфері екології та охорони природних ресурсів</t>
  </si>
  <si>
    <t>8330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</si>
  <si>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</si>
  <si>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</si>
  <si>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</si>
  <si>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</si>
  <si>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</si>
  <si>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</si>
  <si>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</si>
  <si>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</si>
  <si>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</si>
  <si>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9800</t>
  </si>
  <si>
    <t>ВСЬОГО ВИДАТКІВ</t>
  </si>
  <si>
    <t>Інші дотації з місцевого бюджету</t>
  </si>
  <si>
    <t>9150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</si>
  <si>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</si>
  <si>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</si>
  <si>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</si>
  <si>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</si>
  <si>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</si>
  <si>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</si>
  <si>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</si>
  <si>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</si>
  <si>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</si>
  <si>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</si>
  <si>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</si>
  <si>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Компенсаційні виплати на пільговий проїзд електротранспортом окремим категоріям громадян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</si>
  <si>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</si>
  <si>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</si>
  <si>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</si>
  <si>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</si>
  <si>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</si>
  <si>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</si>
  <si>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</si>
  <si>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</si>
  <si>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</si>
  <si>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</si>
  <si>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</si>
  <si>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</si>
  <si>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</si>
  <si>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</si>
  <si>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</si>
  <si>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</si>
  <si>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</si>
  <si>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</si>
  <si>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</si>
  <si>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Заходи державної політики з питань сім`ї</t>
  </si>
  <si>
    <t>Заходи державної політики з питань дітей та їх соціального захисту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</si>
  <si>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</si>
  <si>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тис.грн</t>
  </si>
  <si>
    <t>Збір за забруднення навколишнього природного середовища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</si>
  <si>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</si>
  <si>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                Додаток </t>
  </si>
  <si>
    <t>Рентна плата за спеціальне використання лісових ресурсів</t>
  </si>
  <si>
    <t>Рентна плата за 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</si>
  <si>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0100</t>
  </si>
  <si>
    <t>0150</t>
  </si>
  <si>
    <t>0180</t>
  </si>
  <si>
    <t>Інша діяльність у сфері державного управління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</si>
  <si>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</si>
  <si>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</si>
  <si>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</si>
  <si>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</si>
  <si>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</si>
  <si>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ВСЬОГО ВИТРАТ:</t>
  </si>
  <si>
    <t>ВИДАТКИ</t>
  </si>
  <si>
    <t>ФІНАНСУВАННЯ</t>
  </si>
  <si>
    <t>Показники міського бюджету згідно з бюджетною класифікацією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</si>
  <si>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</si>
  <si>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</si>
  <si>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</si>
  <si>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</si>
  <si>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</si>
  <si>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</si>
  <si>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</si>
  <si>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</si>
  <si>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</si>
  <si>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</si>
  <si>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</si>
  <si>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</si>
  <si>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 з державного бюджету</t>
  </si>
  <si>
    <t>Проведення місцевих виборів та референдумів,забезпечення діяльності виборчої комісії Автономної Республіки Крим</t>
  </si>
  <si>
    <t>0190</t>
  </si>
  <si>
    <t xml:space="preserve">Проведення місцевих виборів </t>
  </si>
  <si>
    <t>0191</t>
  </si>
  <si>
    <t>Виконання інвестиційних проєктів в рамках здійснення заходів щодо соціально-економічного розвитку окремих територій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</si>
  <si>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</si>
  <si>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</si>
  <si>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Амбулаторно-поліклінічна допомога населенню, крім первинної медичної допомоги </t>
  </si>
  <si>
    <t xml:space="preserve">% виконання плану                               на 2021 рік </t>
  </si>
  <si>
    <t>План на 2021 рік з урахуванням змін</t>
  </si>
  <si>
    <t>План на 2021 рік                                     з урахуванням змін</t>
  </si>
  <si>
    <t>% виконання плану                     на 2021 рік з урахуванням змін</t>
  </si>
  <si>
    <t>% виконання плану                               на 2021 рік з урахуванням змін</t>
  </si>
  <si>
    <t>Збір за провадження деяких видів підприємницької діяльності,  що справлявся                                                         до 1 січня 2015 року</t>
  </si>
  <si>
    <t>Єдиний податок з сільськогосподарських товаровиробників, у яких частка сільськогосподарського товаровиробництва за поперердній податковий (звітний) рік дорівнює або перевищує 75 відсотків</t>
  </si>
  <si>
    <t>Концесійні платежі</t>
  </si>
  <si>
    <t>Інші збори за забруднення навколишнього природного середовища до Фонду охорони навколишнього природного середовища</t>
  </si>
  <si>
    <t xml:space="preserve">Рентна плата за користування надрами загальнодержавного значення </t>
  </si>
  <si>
    <t>Рентна плата за користування надрами для видобування  інших корисних копалин загальнодержавного значення </t>
  </si>
  <si>
    <t>Місцеві податки та збори, що сплачуються (перераховуються) згідно з Податковиим кодексом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</si>
  <si>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</si>
  <si>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</si>
  <si>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закладами загальної середньої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</si>
  <si>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</si>
  <si>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</si>
  <si>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</si>
  <si>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</si>
  <si>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</si>
  <si>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програми та заходи у сфері охорони здоров'я</t>
  </si>
  <si>
    <t>Забезпечення діяльності інших закладів у сфері охорони здоров'я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</si>
  <si>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</si>
  <si>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</si>
  <si>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</si>
  <si>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Забезпечення діяльності палаців і будинків культури, клубів, центрів дозвілля та інших клубних закладів</t>
  </si>
  <si>
    <t>Будівництво мультифункціональних майданчиків для занять ігровими видами спорту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</si>
  <si>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</si>
  <si>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</si>
  <si>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інших об`єктів комунальної власності</t>
  </si>
  <si>
    <t>Проектування, реставрація та охорона пам'яток архітектури</t>
  </si>
  <si>
    <t xml:space="preserve">Середньострокові зобов'язання (внутрішні) - погашення місцевого боргу по кредиту від акціонерного товариства «Державний ощадний банк України» </t>
  </si>
  <si>
    <t xml:space="preserve">Середньострокові зобов'язанна (зовнішні) - погашення місцевого боргу по кредиту від міжнародної фінансової організації Північної екологічної фінансової корпорації (НЕФКО) 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</si>
  <si>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</si>
  <si>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 xml:space="preserve">Збір за провадження торговельної діяльностів (роздрібна, оптова, валютними цінностями, ресторанне господарство, із придбанням торгового патенту), що справлявся до 1 січня 2015 року </t>
  </si>
  <si>
    <t>Адміністративні штрафи та інші санкції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</si>
  <si>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</si>
  <si>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Штрафні санкції за порушення законодавства про птентування,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</si>
  <si>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Субвенція з місцевого бюджету на співфінансування інвестиційних проектів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</si>
  <si>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</si>
  <si>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</si>
  <si>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План на 9 місяців  2021 року з урахуванням змін</t>
  </si>
  <si>
    <t>Виконано за                                                                             9 місяців 2021 року</t>
  </si>
  <si>
    <t>% виконання плану                               за 9 місяців 2021 року з урахуванням змін</t>
  </si>
  <si>
    <t>Виконано за                                                                              9 місяців 2021 року</t>
  </si>
  <si>
    <t>Виконано за                                                                              9 місяців  2021 року</t>
  </si>
  <si>
    <t>Податки та збори, не віднесені до інших категорій, та кошти, що передаються (отримуються) відповідно до бюджетного законодавства</t>
  </si>
  <si>
    <t>Податки та збори, не віднесені до інших категорій</t>
  </si>
  <si>
    <t>Концесійні платежі щодо об'єктів комунальної власності (крім тих, які мають цільові спрямування  згідно із законом)</t>
  </si>
  <si>
    <t>Субвенція з державного бюджету місцевим бюджетам на реалізацію проектів в рамках Надзвичайної  кредитної програми для відновлення України</t>
  </si>
  <si>
    <t>Субвенція з 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</si>
  <si>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</si>
  <si>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</si>
  <si>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 про виконання   бюджету Кам'янської міської територіальної громади по доходах і витратах за  9 місяців 2021 року</t>
  </si>
  <si>
    <t>Надходження коштів від відшкодування втрат сільськогосподарського і лісогосподарського виробництва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</si>
  <si>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</si>
  <si>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Підтримка та утримання малих групових будинків</t>
  </si>
  <si>
    <t>Забезпечення діяльності водопровідно-каналізаційного господарства</t>
  </si>
  <si>
    <r>
      <t>Державне управління</t>
    </r>
    <r>
      <rPr>
        <sz val="18"/>
        <rFont val="Times New Roman"/>
        <family val="1"/>
      </rPr>
      <t>, у тому числі</t>
    </r>
  </si>
  <si>
    <r>
      <t>Освіта</t>
    </r>
    <r>
      <rPr>
        <sz val="18"/>
        <rFont val="Times New Roman"/>
        <family val="1"/>
      </rPr>
      <t>, у тому числі</t>
    </r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</si>
  <si>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</si>
  <si>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</si>
  <si>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</si>
  <si>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</si>
  <si>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r>
      <t>І</t>
    </r>
    <r>
      <rPr>
        <b/>
        <sz val="18"/>
        <rFont val="Times New Roman"/>
        <family val="1"/>
      </rPr>
      <t>нша діяльність</t>
    </r>
  </si>
  <si>
    <t xml:space="preserve">                до рішення міської ради</t>
  </si>
  <si>
    <r>
      <t xml:space="preserve">                від  ___________ №</t>
    </r>
    <r>
      <rPr>
        <u val="single"/>
        <sz val="28"/>
        <rFont val="Times New Roman"/>
        <family val="1"/>
      </rPr>
      <t xml:space="preserve">          /VIII</t>
    </r>
  </si>
  <si>
    <t>Секретар міської ради</t>
  </si>
  <si>
    <t>Наталія КТІТАРОВА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</si>
</sst>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00"/>
    <numFmt numFmtId="194" formatCode="0.000000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,##0.0&quot;р.&quot;"/>
  </numFmts>
  <fonts count="91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sz val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8"/>
      <name val="Rockwell Condensed"/>
      <family val="1"/>
    </font>
    <font>
      <sz val="24"/>
      <name val="Arial Cyr"/>
      <family val="2"/>
    </font>
    <font>
      <sz val="28.5"/>
      <name val="Times New Roman"/>
      <family val="1"/>
    </font>
    <font>
      <b/>
      <sz val="28"/>
      <name val="Times New Roman"/>
      <family val="1"/>
    </font>
    <font>
      <b/>
      <sz val="28"/>
      <name val="Arial Cyr"/>
      <family val="2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20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color indexed="10"/>
      <name val="Arial Cyr"/>
      <family val="2"/>
    </font>
    <font>
      <sz val="10"/>
      <color indexed="10"/>
      <name val="Arial Cyr"/>
      <family val="2"/>
    </font>
    <font>
      <b/>
      <sz val="14"/>
      <color indexed="10"/>
      <name val="Times New Roman"/>
      <family val="1"/>
    </font>
    <font>
      <sz val="18"/>
      <color indexed="10"/>
      <name val="Arial Cyr"/>
      <family val="2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18"/>
      <color indexed="10"/>
      <name val="Times New Roman"/>
      <family val="1"/>
    </font>
    <font>
      <sz val="20"/>
      <color indexed="10"/>
      <name val="Times New Roman"/>
      <family val="1"/>
    </font>
    <font>
      <sz val="28"/>
      <name val="Times New Roman"/>
      <family val="1"/>
    </font>
    <font>
      <u val="single"/>
      <sz val="2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rgb="FFFF0000"/>
      <name val="Arial Cyr"/>
      <family val="2"/>
    </font>
    <font>
      <sz val="10"/>
      <color rgb="FFFF0000"/>
      <name val="Arial Cyr"/>
      <family val="2"/>
    </font>
    <font>
      <b/>
      <sz val="14"/>
      <color rgb="FFFF0000"/>
      <name val="Times New Roman"/>
      <family val="1"/>
    </font>
    <font>
      <sz val="18"/>
      <color rgb="FFFF0000"/>
      <name val="Arial Cyr"/>
      <family val="2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  <font>
      <sz val="18"/>
      <color rgb="FFFF0000"/>
      <name val="Times New Roman"/>
      <family val="1"/>
    </font>
    <font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8" fontId="0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88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188" fontId="21" fillId="0" borderId="0" xfId="0" applyNumberFormat="1" applyFont="1" applyFill="1" applyAlignment="1">
      <alignment horizontal="left"/>
    </xf>
    <xf numFmtId="188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88" fontId="2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200" fontId="27" fillId="33" borderId="0" xfId="0" applyNumberFormat="1" applyFont="1" applyFill="1" applyBorder="1" applyAlignment="1">
      <alignment/>
    </xf>
    <xf numFmtId="200" fontId="2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 wrapText="1"/>
    </xf>
    <xf numFmtId="188" fontId="21" fillId="33" borderId="0" xfId="0" applyNumberFormat="1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25" fillId="33" borderId="11" xfId="0" applyFont="1" applyFill="1" applyBorder="1" applyAlignment="1">
      <alignment horizontal="center" textRotation="90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6" fillId="33" borderId="11" xfId="0" applyFont="1" applyFill="1" applyBorder="1" applyAlignment="1">
      <alignment/>
    </xf>
    <xf numFmtId="200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6" fillId="33" borderId="11" xfId="0" applyFont="1" applyFill="1" applyBorder="1" applyAlignment="1">
      <alignment vertical="center" wrapText="1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 applyProtection="1">
      <alignment vertical="center" wrapText="1"/>
      <protection locked="0"/>
    </xf>
    <xf numFmtId="188" fontId="7" fillId="33" borderId="0" xfId="0" applyNumberFormat="1" applyFont="1" applyFill="1" applyBorder="1" applyAlignment="1">
      <alignment horizontal="center" vertical="center"/>
    </xf>
    <xf numFmtId="0" fontId="25" fillId="33" borderId="11" xfId="0" applyFont="1" applyFill="1" applyBorder="1" applyAlignment="1" applyProtection="1">
      <alignment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6" fillId="33" borderId="11" xfId="0" applyFont="1" applyFill="1" applyBorder="1" applyAlignment="1" applyProtection="1">
      <alignment horizontal="justify" vertical="center" wrapText="1"/>
      <protection locked="0"/>
    </xf>
    <xf numFmtId="0" fontId="25" fillId="33" borderId="11" xfId="0" applyFont="1" applyFill="1" applyBorder="1" applyAlignment="1" applyProtection="1">
      <alignment horizontal="left" vertical="center" wrapText="1"/>
      <protection locked="0"/>
    </xf>
    <xf numFmtId="188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200" fontId="0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200" fontId="3" fillId="33" borderId="0" xfId="0" applyNumberFormat="1" applyFont="1" applyFill="1" applyBorder="1" applyAlignment="1">
      <alignment horizontal="center" vertical="center" wrapText="1"/>
    </xf>
    <xf numFmtId="200" fontId="83" fillId="33" borderId="0" xfId="0" applyNumberFormat="1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0" xfId="0" applyFont="1" applyFill="1" applyAlignment="1">
      <alignment/>
    </xf>
    <xf numFmtId="188" fontId="21" fillId="33" borderId="0" xfId="0" applyNumberFormat="1" applyFont="1" applyFill="1" applyAlignment="1">
      <alignment/>
    </xf>
    <xf numFmtId="188" fontId="22" fillId="33" borderId="0" xfId="0" applyNumberFormat="1" applyFont="1" applyFill="1" applyAlignment="1">
      <alignment/>
    </xf>
    <xf numFmtId="188" fontId="20" fillId="33" borderId="0" xfId="0" applyNumberFormat="1" applyFont="1" applyFill="1" applyAlignment="1">
      <alignment/>
    </xf>
    <xf numFmtId="188" fontId="0" fillId="33" borderId="0" xfId="0" applyNumberFormat="1" applyFont="1" applyFill="1" applyAlignment="1">
      <alignment/>
    </xf>
    <xf numFmtId="188" fontId="7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 vertical="center" wrapText="1"/>
    </xf>
    <xf numFmtId="188" fontId="85" fillId="0" borderId="0" xfId="0" applyNumberFormat="1" applyFont="1" applyBorder="1" applyAlignment="1">
      <alignment horizontal="center" vertical="center" wrapText="1"/>
    </xf>
    <xf numFmtId="200" fontId="85" fillId="33" borderId="0" xfId="0" applyNumberFormat="1" applyFont="1" applyFill="1" applyBorder="1" applyAlignment="1">
      <alignment horizontal="center" vertical="center" wrapText="1"/>
    </xf>
    <xf numFmtId="200" fontId="85" fillId="0" borderId="0" xfId="0" applyNumberFormat="1" applyFont="1" applyBorder="1" applyAlignment="1">
      <alignment horizontal="center" vertical="center" wrapText="1"/>
    </xf>
    <xf numFmtId="200" fontId="85" fillId="0" borderId="0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200" fontId="30" fillId="33" borderId="0" xfId="0" applyNumberFormat="1" applyFont="1" applyFill="1" applyBorder="1" applyAlignment="1">
      <alignment/>
    </xf>
    <xf numFmtId="200" fontId="86" fillId="33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25" fillId="33" borderId="1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188" fontId="7" fillId="33" borderId="0" xfId="0" applyNumberFormat="1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vertical="center" wrapText="1"/>
    </xf>
    <xf numFmtId="0" fontId="88" fillId="33" borderId="11" xfId="0" applyFont="1" applyFill="1" applyBorder="1" applyAlignment="1" applyProtection="1">
      <alignment horizontal="center" vertical="center" wrapText="1"/>
      <protection locked="0"/>
    </xf>
    <xf numFmtId="0" fontId="87" fillId="33" borderId="11" xfId="0" applyFont="1" applyFill="1" applyBorder="1" applyAlignment="1" applyProtection="1">
      <alignment vertical="center" wrapText="1"/>
      <protection locked="0"/>
    </xf>
    <xf numFmtId="0" fontId="88" fillId="33" borderId="11" xfId="0" applyFont="1" applyFill="1" applyBorder="1" applyAlignment="1" applyProtection="1">
      <alignment horizontal="center" vertical="center" wrapText="1"/>
      <protection locked="0"/>
    </xf>
    <xf numFmtId="0" fontId="89" fillId="33" borderId="11" xfId="0" applyFont="1" applyFill="1" applyBorder="1" applyAlignment="1">
      <alignment vertical="center" wrapText="1"/>
    </xf>
    <xf numFmtId="0" fontId="90" fillId="33" borderId="11" xfId="0" applyFont="1" applyFill="1" applyBorder="1" applyAlignment="1" applyProtection="1">
      <alignment horizontal="center" vertical="center" wrapText="1"/>
      <protection locked="0"/>
    </xf>
    <xf numFmtId="0" fontId="89" fillId="33" borderId="11" xfId="0" applyFont="1" applyFill="1" applyBorder="1" applyAlignment="1" applyProtection="1">
      <alignment vertical="center" wrapText="1"/>
      <protection locked="0"/>
    </xf>
    <xf numFmtId="0" fontId="90" fillId="33" borderId="11" xfId="0" applyFont="1" applyFill="1" applyBorder="1" applyAlignment="1" applyProtection="1">
      <alignment horizontal="center" vertical="center" wrapText="1"/>
      <protection locked="0"/>
    </xf>
    <xf numFmtId="0" fontId="87" fillId="33" borderId="11" xfId="0" applyFont="1" applyFill="1" applyBorder="1" applyAlignment="1" applyProtection="1">
      <alignment horizontal="justify" vertical="center" wrapText="1"/>
      <protection locked="0"/>
    </xf>
    <xf numFmtId="0" fontId="89" fillId="33" borderId="11" xfId="0" applyFont="1" applyFill="1" applyBorder="1" applyAlignment="1" applyProtection="1">
      <alignment horizontal="justify" vertical="center" wrapText="1"/>
      <protection locked="0"/>
    </xf>
    <xf numFmtId="0" fontId="89" fillId="33" borderId="11" xfId="0" applyFont="1" applyFill="1" applyBorder="1" applyAlignment="1" applyProtection="1">
      <alignment horizontal="left" vertical="center" wrapText="1"/>
      <protection locked="0"/>
    </xf>
    <xf numFmtId="0" fontId="89" fillId="33" borderId="0" xfId="0" applyFont="1" applyFill="1" applyAlignment="1">
      <alignment vertical="center" wrapText="1"/>
    </xf>
    <xf numFmtId="0" fontId="90" fillId="33" borderId="14" xfId="0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 vertical="center" wrapText="1"/>
    </xf>
    <xf numFmtId="0" fontId="90" fillId="33" borderId="11" xfId="0" applyFont="1" applyFill="1" applyBorder="1" applyAlignment="1">
      <alignment horizontal="center" vertical="center"/>
    </xf>
    <xf numFmtId="0" fontId="88" fillId="33" borderId="0" xfId="0" applyFont="1" applyFill="1" applyAlignment="1">
      <alignment horizontal="center" vertical="center" wrapText="1"/>
    </xf>
    <xf numFmtId="0" fontId="90" fillId="33" borderId="11" xfId="0" applyFont="1" applyFill="1" applyBorder="1" applyAlignment="1">
      <alignment/>
    </xf>
    <xf numFmtId="200" fontId="88" fillId="33" borderId="11" xfId="0" applyNumberFormat="1" applyFont="1" applyFill="1" applyBorder="1" applyAlignment="1">
      <alignment horizontal="center" vertical="center" wrapText="1"/>
    </xf>
    <xf numFmtId="200" fontId="90" fillId="33" borderId="11" xfId="0" applyNumberFormat="1" applyFont="1" applyFill="1" applyBorder="1" applyAlignment="1">
      <alignment horizontal="center" vertical="center" wrapText="1"/>
    </xf>
    <xf numFmtId="200" fontId="90" fillId="33" borderId="15" xfId="0" applyNumberFormat="1" applyFont="1" applyFill="1" applyBorder="1" applyAlignment="1">
      <alignment horizontal="center" vertical="center" wrapText="1"/>
    </xf>
    <xf numFmtId="200" fontId="90" fillId="33" borderId="14" xfId="0" applyNumberFormat="1" applyFont="1" applyFill="1" applyBorder="1" applyAlignment="1">
      <alignment horizontal="center" vertical="center" wrapText="1"/>
    </xf>
    <xf numFmtId="200" fontId="88" fillId="33" borderId="14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left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200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4" xfId="0" applyNumberFormat="1" applyFont="1" applyFill="1" applyBorder="1" applyAlignment="1">
      <alignment horizontal="center" vertical="center"/>
    </xf>
    <xf numFmtId="200" fontId="3" fillId="33" borderId="11" xfId="0" applyNumberFormat="1" applyFont="1" applyFill="1" applyBorder="1" applyAlignment="1">
      <alignment horizontal="center" vertical="center" wrapText="1"/>
    </xf>
    <xf numFmtId="200" fontId="3" fillId="33" borderId="11" xfId="0" applyNumberFormat="1" applyFont="1" applyFill="1" applyBorder="1" applyAlignment="1">
      <alignment horizontal="center" vertical="center"/>
    </xf>
    <xf numFmtId="200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5" xfId="0" applyNumberFormat="1" applyFont="1" applyFill="1" applyBorder="1" applyAlignment="1">
      <alignment horizontal="center" vertical="center"/>
    </xf>
    <xf numFmtId="200" fontId="3" fillId="33" borderId="0" xfId="0" applyNumberFormat="1" applyFont="1" applyFill="1" applyAlignment="1">
      <alignment horizontal="center" vertical="center" wrapText="1"/>
    </xf>
    <xf numFmtId="200" fontId="24" fillId="33" borderId="11" xfId="0" applyNumberFormat="1" applyFont="1" applyFill="1" applyBorder="1" applyAlignment="1">
      <alignment vertical="center"/>
    </xf>
    <xf numFmtId="200" fontId="24" fillId="33" borderId="11" xfId="0" applyNumberFormat="1" applyFont="1" applyFill="1" applyBorder="1" applyAlignment="1" applyProtection="1">
      <alignment horizontal="center" vertical="center" wrapText="1"/>
      <protection/>
    </xf>
    <xf numFmtId="200" fontId="3" fillId="33" borderId="11" xfId="0" applyNumberFormat="1" applyFont="1" applyFill="1" applyBorder="1" applyAlignment="1" applyProtection="1">
      <alignment horizontal="center" vertical="center" wrapText="1"/>
      <protection/>
    </xf>
    <xf numFmtId="200" fontId="24" fillId="33" borderId="11" xfId="0" applyNumberFormat="1" applyFont="1" applyFill="1" applyBorder="1" applyAlignment="1">
      <alignment horizontal="center" vertical="center"/>
    </xf>
    <xf numFmtId="200" fontId="24" fillId="33" borderId="11" xfId="0" applyNumberFormat="1" applyFont="1" applyFill="1" applyBorder="1" applyAlignment="1">
      <alignment horizontal="center" vertical="center" wrapText="1"/>
    </xf>
    <xf numFmtId="200" fontId="24" fillId="33" borderId="11" xfId="0" applyNumberFormat="1" applyFont="1" applyFill="1" applyBorder="1" applyAlignment="1">
      <alignment horizontal="center" vertical="center"/>
    </xf>
    <xf numFmtId="200" fontId="5" fillId="33" borderId="11" xfId="0" applyNumberFormat="1" applyFont="1" applyFill="1" applyBorder="1" applyAlignment="1">
      <alignment/>
    </xf>
    <xf numFmtId="200" fontId="36" fillId="33" borderId="11" xfId="0" applyNumberFormat="1" applyFont="1" applyFill="1" applyBorder="1" applyAlignment="1">
      <alignment horizontal="center" vertical="center"/>
    </xf>
    <xf numFmtId="200" fontId="24" fillId="33" borderId="11" xfId="0" applyNumberFormat="1" applyFont="1" applyFill="1" applyBorder="1" applyAlignment="1" applyProtection="1">
      <alignment horizontal="center" vertical="center"/>
      <protection locked="0"/>
    </xf>
    <xf numFmtId="200" fontId="3" fillId="33" borderId="11" xfId="0" applyNumberFormat="1" applyFont="1" applyFill="1" applyBorder="1" applyAlignment="1" applyProtection="1">
      <alignment horizontal="center" vertical="center"/>
      <protection locked="0"/>
    </xf>
    <xf numFmtId="200" fontId="3" fillId="33" borderId="11" xfId="0" applyNumberFormat="1" applyFont="1" applyFill="1" applyBorder="1" applyAlignment="1">
      <alignment vertical="center" wrapText="1"/>
    </xf>
    <xf numFmtId="200" fontId="3" fillId="33" borderId="11" xfId="0" applyNumberFormat="1" applyFont="1" applyFill="1" applyBorder="1" applyAlignment="1">
      <alignment vertical="center"/>
    </xf>
    <xf numFmtId="200" fontId="3" fillId="33" borderId="11" xfId="0" applyNumberFormat="1" applyFont="1" applyFill="1" applyBorder="1" applyAlignment="1">
      <alignment horizontal="center" vertical="center"/>
    </xf>
    <xf numFmtId="188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188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91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200" fontId="24" fillId="33" borderId="14" xfId="0" applyNumberFormat="1" applyFont="1" applyFill="1" applyBorder="1" applyAlignment="1">
      <alignment horizontal="center" vertical="center"/>
    </xf>
    <xf numFmtId="200" fontId="37" fillId="33" borderId="11" xfId="0" applyNumberFormat="1" applyFont="1" applyFill="1" applyBorder="1" applyAlignment="1">
      <alignment horizontal="center" vertical="center"/>
    </xf>
    <xf numFmtId="200" fontId="5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200" fontId="3" fillId="33" borderId="11" xfId="0" applyNumberFormat="1" applyFont="1" applyFill="1" applyBorder="1" applyAlignment="1" applyProtection="1">
      <alignment horizontal="center" vertical="center" wrapText="1"/>
      <protection/>
    </xf>
    <xf numFmtId="200" fontId="38" fillId="33" borderId="11" xfId="0" applyNumberFormat="1" applyFont="1" applyFill="1" applyBorder="1" applyAlignment="1">
      <alignment/>
    </xf>
    <xf numFmtId="200" fontId="3" fillId="33" borderId="14" xfId="0" applyNumberFormat="1" applyFont="1" applyFill="1" applyBorder="1" applyAlignment="1">
      <alignment horizontal="center" vertical="center"/>
    </xf>
    <xf numFmtId="200" fontId="3" fillId="33" borderId="11" xfId="0" applyNumberFormat="1" applyFont="1" applyFill="1" applyBorder="1" applyAlignment="1">
      <alignment horizontal="center" vertical="center"/>
    </xf>
    <xf numFmtId="200" fontId="90" fillId="33" borderId="15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/>
    </xf>
    <xf numFmtId="200" fontId="3" fillId="33" borderId="14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4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26" fillId="33" borderId="11" xfId="0" applyFont="1" applyFill="1" applyBorder="1" applyAlignment="1">
      <alignment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200" fontId="24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200" fontId="3" fillId="33" borderId="11" xfId="0" applyNumberFormat="1" applyFont="1" applyFill="1" applyBorder="1" applyAlignment="1">
      <alignment horizontal="center" vertical="center" wrapText="1"/>
    </xf>
    <xf numFmtId="200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188" fontId="24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188" fontId="3" fillId="33" borderId="14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25" fillId="33" borderId="11" xfId="0" applyNumberFormat="1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left" vertical="center" wrapText="1"/>
    </xf>
    <xf numFmtId="188" fontId="3" fillId="33" borderId="17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wrapText="1"/>
    </xf>
    <xf numFmtId="188" fontId="24" fillId="33" borderId="14" xfId="0" applyNumberFormat="1" applyFont="1" applyFill="1" applyBorder="1" applyAlignment="1">
      <alignment horizontal="center" vertical="center" wrapText="1"/>
    </xf>
    <xf numFmtId="200" fontId="24" fillId="33" borderId="14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 quotePrefix="1">
      <alignment horizontal="left" vertical="center" wrapText="1"/>
    </xf>
    <xf numFmtId="0" fontId="25" fillId="33" borderId="15" xfId="0" applyFont="1" applyFill="1" applyBorder="1" applyAlignment="1">
      <alignment horizontal="left" vertical="center" wrapText="1"/>
    </xf>
    <xf numFmtId="188" fontId="3" fillId="33" borderId="16" xfId="0" applyNumberFormat="1" applyFont="1" applyFill="1" applyBorder="1" applyAlignment="1">
      <alignment horizontal="center" vertical="center" wrapText="1"/>
    </xf>
    <xf numFmtId="200" fontId="3" fillId="33" borderId="16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left" vertical="center" wrapText="1"/>
    </xf>
    <xf numFmtId="200" fontId="3" fillId="33" borderId="17" xfId="0" applyNumberFormat="1" applyFont="1" applyFill="1" applyBorder="1" applyAlignment="1">
      <alignment horizontal="center" vertical="center" wrapText="1"/>
    </xf>
    <xf numFmtId="188" fontId="24" fillId="33" borderId="17" xfId="0" applyNumberFormat="1" applyFont="1" applyFill="1" applyBorder="1" applyAlignment="1">
      <alignment horizontal="center" vertical="center" wrapText="1"/>
    </xf>
    <xf numFmtId="200" fontId="24" fillId="33" borderId="17" xfId="0" applyNumberFormat="1" applyFont="1" applyFill="1" applyBorder="1" applyAlignment="1">
      <alignment horizontal="center" vertical="center" wrapText="1"/>
    </xf>
    <xf numFmtId="200" fontId="3" fillId="33" borderId="15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vertical="center"/>
    </xf>
    <xf numFmtId="188" fontId="24" fillId="33" borderId="11" xfId="0" applyNumberFormat="1" applyFont="1" applyFill="1" applyBorder="1" applyAlignment="1">
      <alignment horizontal="center" vertical="center" wrapText="1"/>
    </xf>
    <xf numFmtId="0" fontId="90" fillId="33" borderId="15" xfId="0" applyFont="1" applyFill="1" applyBorder="1" applyAlignment="1" applyProtection="1">
      <alignment horizontal="center" vertical="center" wrapText="1"/>
      <protection locked="0"/>
    </xf>
    <xf numFmtId="0" fontId="90" fillId="33" borderId="14" xfId="0" applyFont="1" applyFill="1" applyBorder="1" applyAlignment="1" applyProtection="1">
      <alignment horizontal="center" vertical="center" wrapText="1"/>
      <protection locked="0"/>
    </xf>
    <xf numFmtId="20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90" fillId="33" borderId="16" xfId="0" applyFont="1" applyFill="1" applyBorder="1" applyAlignment="1" applyProtection="1">
      <alignment horizontal="center" vertical="center" wrapText="1"/>
      <protection locked="0"/>
    </xf>
    <xf numFmtId="200" fontId="3" fillId="33" borderId="15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200" fontId="3" fillId="33" borderId="15" xfId="0" applyNumberFormat="1" applyFont="1" applyFill="1" applyBorder="1" applyAlignment="1">
      <alignment horizontal="center" vertical="center" wrapText="1"/>
    </xf>
    <xf numFmtId="200" fontId="3" fillId="33" borderId="16" xfId="0" applyNumberFormat="1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20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23" fillId="33" borderId="0" xfId="0" applyFont="1" applyFill="1" applyAlignment="1">
      <alignment horizontal="center" vertical="center" wrapText="1"/>
    </xf>
    <xf numFmtId="200" fontId="3" fillId="33" borderId="11" xfId="0" applyNumberFormat="1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vertical="center" wrapText="1"/>
    </xf>
    <xf numFmtId="0" fontId="90" fillId="33" borderId="15" xfId="0" applyFont="1" applyFill="1" applyBorder="1" applyAlignment="1">
      <alignment horizontal="center" vertical="center"/>
    </xf>
    <xf numFmtId="0" fontId="90" fillId="33" borderId="14" xfId="0" applyFont="1" applyFill="1" applyBorder="1" applyAlignment="1">
      <alignment horizontal="center" vertical="center"/>
    </xf>
    <xf numFmtId="200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5" xfId="0" applyNumberFormat="1" applyFont="1" applyFill="1" applyBorder="1" applyAlignment="1">
      <alignment horizontal="center" vertical="center"/>
    </xf>
    <xf numFmtId="200" fontId="3" fillId="33" borderId="16" xfId="0" applyNumberFormat="1" applyFont="1" applyFill="1" applyBorder="1" applyAlignment="1">
      <alignment horizontal="center" vertical="center"/>
    </xf>
    <xf numFmtId="200" fontId="3" fillId="33" borderId="14" xfId="0" applyNumberFormat="1" applyFont="1" applyFill="1" applyBorder="1" applyAlignment="1">
      <alignment horizontal="center" vertical="center"/>
    </xf>
    <xf numFmtId="0" fontId="90" fillId="33" borderId="11" xfId="0" applyFont="1" applyFill="1" applyBorder="1" applyAlignment="1" applyProtection="1">
      <alignment horizontal="center" vertical="center" wrapText="1"/>
      <protection locked="0"/>
    </xf>
    <xf numFmtId="0" fontId="25" fillId="33" borderId="11" xfId="0" applyFont="1" applyFill="1" applyBorder="1" applyAlignment="1">
      <alignment horizontal="center" vertical="center" textRotation="90" wrapText="1"/>
    </xf>
    <xf numFmtId="0" fontId="25" fillId="33" borderId="15" xfId="0" applyFont="1" applyFill="1" applyBorder="1" applyAlignment="1">
      <alignment horizontal="center" vertical="center" textRotation="90" wrapText="1"/>
    </xf>
    <xf numFmtId="0" fontId="25" fillId="33" borderId="16" xfId="0" applyFont="1" applyFill="1" applyBorder="1" applyAlignment="1">
      <alignment horizontal="center" vertical="center" textRotation="90" wrapText="1"/>
    </xf>
    <xf numFmtId="0" fontId="25" fillId="33" borderId="14" xfId="0" applyFont="1" applyFill="1" applyBorder="1" applyAlignment="1">
      <alignment horizontal="center" vertical="center" textRotation="90" wrapText="1"/>
    </xf>
    <xf numFmtId="188" fontId="25" fillId="33" borderId="11" xfId="0" applyNumberFormat="1" applyFont="1" applyFill="1" applyBorder="1" applyAlignment="1">
      <alignment horizontal="center" vertical="center" textRotation="90" wrapText="1"/>
    </xf>
    <xf numFmtId="0" fontId="26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200" fontId="3" fillId="33" borderId="15" xfId="0" applyNumberFormat="1" applyFont="1" applyFill="1" applyBorder="1" applyAlignment="1" applyProtection="1">
      <alignment horizontal="center" vertical="center" wrapText="1"/>
      <protection/>
    </xf>
    <xf numFmtId="20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188" fontId="64" fillId="0" borderId="0" xfId="0" applyNumberFormat="1" applyFont="1" applyFill="1" applyAlignment="1">
      <alignment horizontal="left" vertical="center"/>
    </xf>
    <xf numFmtId="188" fontId="35" fillId="0" borderId="0" xfId="0" applyNumberFormat="1" applyFont="1" applyFill="1" applyAlignment="1">
      <alignment/>
    </xf>
    <xf numFmtId="0" fontId="3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189</xdr:row>
      <xdr:rowOff>485775</xdr:rowOff>
    </xdr:from>
    <xdr:to>
      <xdr:col>1</xdr:col>
      <xdr:colOff>714375</xdr:colOff>
      <xdr:row>189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853630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366"/>
  <sheetViews>
    <sheetView tabSelected="1" view="pageBreakPreview" zoomScale="47" zoomScaleSheetLayoutView="47" zoomScalePageLayoutView="40" workbookViewId="0" topLeftCell="B299">
      <selection activeCell="A307" sqref="A307:IV307"/>
    </sheetView>
  </sheetViews>
  <sheetFormatPr defaultColWidth="9.00390625" defaultRowHeight="12.75"/>
  <cols>
    <col min="1" max="1" width="132.375" style="9" customWidth="1"/>
    <col min="2" max="2" width="20.375" style="1" customWidth="1"/>
    <col min="3" max="3" width="21.625" style="1" customWidth="1"/>
    <col min="4" max="4" width="26.625" style="76" customWidth="1"/>
    <col min="5" max="5" width="36.125" style="3" hidden="1" customWidth="1"/>
    <col min="6" max="6" width="6.25390625" style="1" hidden="1" customWidth="1"/>
    <col min="7" max="7" width="43.875" style="1" hidden="1" customWidth="1"/>
    <col min="8" max="8" width="27.875" style="26" customWidth="1"/>
    <col min="9" max="9" width="41.00390625" style="1" hidden="1" customWidth="1"/>
    <col min="10" max="10" width="23.00390625" style="1" customWidth="1"/>
    <col min="11" max="11" width="20.375" style="1" customWidth="1"/>
    <col min="12" max="12" width="35.125" style="1" hidden="1" customWidth="1"/>
    <col min="13" max="13" width="23.375" style="8" customWidth="1"/>
    <col min="14" max="14" width="21.125" style="165" customWidth="1"/>
    <col min="15" max="15" width="10.625" style="2" hidden="1" customWidth="1"/>
    <col min="16" max="16" width="2.25390625" style="2" hidden="1" customWidth="1"/>
    <col min="17" max="17" width="22.375" style="2" customWidth="1"/>
    <col min="18" max="18" width="24.875" style="2" customWidth="1"/>
    <col min="19" max="19" width="23.75390625" style="165" customWidth="1"/>
    <col min="20" max="20" width="23.00390625" style="2" customWidth="1"/>
    <col min="21" max="21" width="29.875" style="4" customWidth="1"/>
    <col min="22" max="22" width="35.25390625" style="4" customWidth="1"/>
    <col min="23" max="23" width="24.125" style="4" hidden="1" customWidth="1"/>
    <col min="24" max="24" width="30.75390625" style="4" customWidth="1"/>
    <col min="25" max="16384" width="9.125" style="1" customWidth="1"/>
  </cols>
  <sheetData>
    <row r="1" spans="1:24" s="7" customFormat="1" ht="35.25" customHeight="1">
      <c r="A1" s="13"/>
      <c r="B1" s="13"/>
      <c r="C1" s="13"/>
      <c r="D1" s="73"/>
      <c r="E1" s="13"/>
      <c r="F1" s="13"/>
      <c r="G1" s="13"/>
      <c r="H1" s="160"/>
      <c r="I1" s="13"/>
      <c r="J1" s="13"/>
      <c r="K1" s="13"/>
      <c r="L1" s="13"/>
      <c r="M1" s="14"/>
      <c r="N1" s="254" t="s">
        <v>251</v>
      </c>
      <c r="O1" s="254"/>
      <c r="P1" s="254"/>
      <c r="Q1" s="254"/>
      <c r="R1" s="254"/>
      <c r="S1" s="254"/>
      <c r="T1" s="254"/>
      <c r="U1" s="6"/>
      <c r="V1" s="6"/>
      <c r="W1" s="6"/>
      <c r="X1" s="6"/>
    </row>
    <row r="2" spans="1:24" s="7" customFormat="1" ht="32.25" customHeight="1">
      <c r="A2" s="13"/>
      <c r="B2" s="13"/>
      <c r="C2" s="13"/>
      <c r="D2" s="73"/>
      <c r="E2" s="13"/>
      <c r="F2" s="13"/>
      <c r="G2" s="13"/>
      <c r="H2" s="160"/>
      <c r="I2" s="13"/>
      <c r="J2" s="13"/>
      <c r="K2" s="13"/>
      <c r="L2" s="13"/>
      <c r="M2" s="15"/>
      <c r="N2" s="255" t="s">
        <v>353</v>
      </c>
      <c r="O2" s="255"/>
      <c r="P2" s="255"/>
      <c r="Q2" s="255"/>
      <c r="R2" s="255"/>
      <c r="S2" s="255"/>
      <c r="T2" s="255"/>
      <c r="U2" s="6"/>
      <c r="V2" s="6"/>
      <c r="W2" s="6"/>
      <c r="X2" s="6"/>
    </row>
    <row r="3" spans="1:24" s="7" customFormat="1" ht="34.5" customHeight="1">
      <c r="A3" s="13"/>
      <c r="B3" s="13"/>
      <c r="C3" s="13"/>
      <c r="D3" s="73"/>
      <c r="E3" s="13"/>
      <c r="F3" s="13"/>
      <c r="G3" s="13"/>
      <c r="H3" s="160"/>
      <c r="I3" s="13"/>
      <c r="J3" s="13"/>
      <c r="K3" s="13"/>
      <c r="L3" s="13"/>
      <c r="M3" s="16" t="s">
        <v>33</v>
      </c>
      <c r="N3" s="255" t="s">
        <v>354</v>
      </c>
      <c r="O3" s="255"/>
      <c r="P3" s="255"/>
      <c r="Q3" s="255"/>
      <c r="R3" s="255"/>
      <c r="S3" s="255"/>
      <c r="T3" s="255"/>
      <c r="U3" s="6"/>
      <c r="V3" s="6"/>
      <c r="W3" s="6"/>
      <c r="X3" s="6"/>
    </row>
    <row r="4" spans="1:24" s="7" customFormat="1" ht="36.75" customHeight="1">
      <c r="A4" s="13"/>
      <c r="B4" s="13"/>
      <c r="C4" s="13"/>
      <c r="D4" s="73"/>
      <c r="E4" s="13"/>
      <c r="F4" s="13"/>
      <c r="G4" s="13"/>
      <c r="H4" s="160"/>
      <c r="I4" s="13"/>
      <c r="J4" s="13"/>
      <c r="K4" s="13"/>
      <c r="L4" s="13"/>
      <c r="M4" s="17" t="s">
        <v>34</v>
      </c>
      <c r="N4" s="228"/>
      <c r="O4" s="228"/>
      <c r="P4" s="228"/>
      <c r="Q4" s="228"/>
      <c r="R4" s="228"/>
      <c r="S4" s="228"/>
      <c r="T4" s="228"/>
      <c r="U4" s="5"/>
      <c r="V4" s="5"/>
      <c r="W4" s="5"/>
      <c r="X4" s="6"/>
    </row>
    <row r="5" spans="1:24" s="7" customFormat="1" ht="12" customHeight="1">
      <c r="A5" s="13"/>
      <c r="B5" s="13"/>
      <c r="C5" s="13"/>
      <c r="D5" s="73"/>
      <c r="E5" s="13"/>
      <c r="F5" s="13"/>
      <c r="G5" s="13"/>
      <c r="H5" s="160"/>
      <c r="I5" s="13"/>
      <c r="J5" s="13"/>
      <c r="K5" s="13"/>
      <c r="L5" s="13"/>
      <c r="M5" s="218"/>
      <c r="N5" s="218"/>
      <c r="O5" s="218"/>
      <c r="P5" s="218"/>
      <c r="Q5" s="218"/>
      <c r="R5" s="218"/>
      <c r="S5" s="218"/>
      <c r="T5" s="18"/>
      <c r="U5" s="6"/>
      <c r="V5" s="6"/>
      <c r="W5" s="6"/>
      <c r="X5" s="6"/>
    </row>
    <row r="6" spans="1:24" s="29" customFormat="1" ht="35.25" customHeight="1">
      <c r="A6" s="229" t="s">
        <v>20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7"/>
      <c r="V6" s="27"/>
      <c r="W6" s="28"/>
      <c r="X6" s="28"/>
    </row>
    <row r="7" spans="1:24" s="29" customFormat="1" ht="42" customHeight="1">
      <c r="A7" s="229" t="s">
        <v>341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7"/>
      <c r="V7" s="27"/>
      <c r="W7" s="28"/>
      <c r="X7" s="28"/>
    </row>
    <row r="8" spans="1:24" s="26" customFormat="1" ht="31.5" customHeight="1">
      <c r="A8" s="30"/>
      <c r="B8" s="30"/>
      <c r="C8" s="30"/>
      <c r="D8" s="31"/>
      <c r="E8" s="30"/>
      <c r="F8" s="30"/>
      <c r="G8" s="30"/>
      <c r="H8" s="30"/>
      <c r="I8" s="30"/>
      <c r="J8" s="30"/>
      <c r="K8" s="30"/>
      <c r="L8" s="30"/>
      <c r="M8" s="31"/>
      <c r="N8" s="30"/>
      <c r="O8" s="30"/>
      <c r="P8" s="30"/>
      <c r="Q8" s="30"/>
      <c r="R8" s="30"/>
      <c r="S8" s="30"/>
      <c r="T8" s="32" t="s">
        <v>248</v>
      </c>
      <c r="U8" s="33"/>
      <c r="V8" s="33"/>
      <c r="W8" s="25"/>
      <c r="X8" s="25"/>
    </row>
    <row r="9" spans="1:24" s="35" customFormat="1" ht="31.5" customHeight="1">
      <c r="A9" s="227" t="s">
        <v>266</v>
      </c>
      <c r="B9" s="227" t="s">
        <v>21</v>
      </c>
      <c r="C9" s="34"/>
      <c r="D9" s="248" t="s">
        <v>1</v>
      </c>
      <c r="E9" s="249"/>
      <c r="F9" s="249"/>
      <c r="G9" s="249"/>
      <c r="H9" s="249"/>
      <c r="I9" s="249"/>
      <c r="J9" s="249"/>
      <c r="K9" s="249"/>
      <c r="L9" s="249"/>
      <c r="M9" s="244" t="s">
        <v>10</v>
      </c>
      <c r="N9" s="244"/>
      <c r="O9" s="244"/>
      <c r="P9" s="244"/>
      <c r="Q9" s="244"/>
      <c r="R9" s="250" t="s">
        <v>12</v>
      </c>
      <c r="S9" s="250"/>
      <c r="T9" s="250"/>
      <c r="U9" s="251"/>
      <c r="V9" s="251"/>
      <c r="W9" s="251"/>
      <c r="X9" s="251"/>
    </row>
    <row r="10" spans="1:24" s="38" customFormat="1" ht="12.75" customHeight="1">
      <c r="A10" s="227"/>
      <c r="B10" s="227"/>
      <c r="C10" s="243" t="s">
        <v>289</v>
      </c>
      <c r="D10" s="243" t="s">
        <v>329</v>
      </c>
      <c r="E10" s="239" t="s">
        <v>23</v>
      </c>
      <c r="F10" s="239" t="s">
        <v>9</v>
      </c>
      <c r="G10" s="240" t="s">
        <v>31</v>
      </c>
      <c r="H10" s="239" t="s">
        <v>330</v>
      </c>
      <c r="I10" s="239" t="s">
        <v>24</v>
      </c>
      <c r="J10" s="240" t="s">
        <v>331</v>
      </c>
      <c r="K10" s="240" t="s">
        <v>288</v>
      </c>
      <c r="L10" s="240" t="s">
        <v>32</v>
      </c>
      <c r="M10" s="243" t="s">
        <v>290</v>
      </c>
      <c r="N10" s="239" t="s">
        <v>332</v>
      </c>
      <c r="O10" s="36" t="s">
        <v>2</v>
      </c>
      <c r="P10" s="36" t="s">
        <v>7</v>
      </c>
      <c r="Q10" s="240" t="s">
        <v>291</v>
      </c>
      <c r="R10" s="243" t="s">
        <v>289</v>
      </c>
      <c r="S10" s="239" t="s">
        <v>333</v>
      </c>
      <c r="T10" s="240" t="s">
        <v>292</v>
      </c>
      <c r="U10" s="245"/>
      <c r="V10" s="245"/>
      <c r="W10" s="37"/>
      <c r="X10" s="245"/>
    </row>
    <row r="11" spans="1:24" s="38" customFormat="1" ht="27.75" customHeight="1">
      <c r="A11" s="227"/>
      <c r="B11" s="227"/>
      <c r="C11" s="243"/>
      <c r="D11" s="243"/>
      <c r="E11" s="239"/>
      <c r="F11" s="239"/>
      <c r="G11" s="241"/>
      <c r="H11" s="239"/>
      <c r="I11" s="239"/>
      <c r="J11" s="241"/>
      <c r="K11" s="241"/>
      <c r="L11" s="241"/>
      <c r="M11" s="243"/>
      <c r="N11" s="239"/>
      <c r="O11" s="36" t="s">
        <v>3</v>
      </c>
      <c r="P11" s="36"/>
      <c r="Q11" s="241"/>
      <c r="R11" s="243"/>
      <c r="S11" s="239"/>
      <c r="T11" s="241"/>
      <c r="U11" s="245"/>
      <c r="V11" s="245"/>
      <c r="W11" s="37"/>
      <c r="X11" s="245"/>
    </row>
    <row r="12" spans="1:24" s="38" customFormat="1" ht="27.75" customHeight="1">
      <c r="A12" s="227"/>
      <c r="B12" s="227"/>
      <c r="C12" s="243"/>
      <c r="D12" s="243"/>
      <c r="E12" s="239"/>
      <c r="F12" s="239"/>
      <c r="G12" s="241"/>
      <c r="H12" s="239"/>
      <c r="I12" s="239"/>
      <c r="J12" s="241"/>
      <c r="K12" s="241"/>
      <c r="L12" s="241"/>
      <c r="M12" s="243"/>
      <c r="N12" s="239"/>
      <c r="O12" s="36" t="s">
        <v>8</v>
      </c>
      <c r="P12" s="36"/>
      <c r="Q12" s="241"/>
      <c r="R12" s="243"/>
      <c r="S12" s="239"/>
      <c r="T12" s="241"/>
      <c r="U12" s="245"/>
      <c r="V12" s="245"/>
      <c r="W12" s="37"/>
      <c r="X12" s="245"/>
    </row>
    <row r="13" spans="1:24" s="38" customFormat="1" ht="27.75" customHeight="1">
      <c r="A13" s="227"/>
      <c r="B13" s="227"/>
      <c r="C13" s="243"/>
      <c r="D13" s="243"/>
      <c r="E13" s="239"/>
      <c r="F13" s="239"/>
      <c r="G13" s="241"/>
      <c r="H13" s="239"/>
      <c r="I13" s="239"/>
      <c r="J13" s="241"/>
      <c r="K13" s="241"/>
      <c r="L13" s="241"/>
      <c r="M13" s="243"/>
      <c r="N13" s="239"/>
      <c r="O13" s="36"/>
      <c r="P13" s="36"/>
      <c r="Q13" s="241"/>
      <c r="R13" s="243"/>
      <c r="S13" s="239"/>
      <c r="T13" s="241"/>
      <c r="U13" s="245"/>
      <c r="V13" s="245"/>
      <c r="W13" s="37"/>
      <c r="X13" s="245"/>
    </row>
    <row r="14" spans="1:78" s="38" customFormat="1" ht="73.5" customHeight="1">
      <c r="A14" s="227"/>
      <c r="B14" s="227"/>
      <c r="C14" s="243"/>
      <c r="D14" s="243"/>
      <c r="E14" s="239"/>
      <c r="F14" s="239"/>
      <c r="G14" s="242"/>
      <c r="H14" s="239"/>
      <c r="I14" s="239"/>
      <c r="J14" s="242"/>
      <c r="K14" s="242"/>
      <c r="L14" s="242"/>
      <c r="M14" s="243"/>
      <c r="N14" s="239"/>
      <c r="O14" s="36"/>
      <c r="P14" s="36"/>
      <c r="Q14" s="242"/>
      <c r="R14" s="243"/>
      <c r="S14" s="239"/>
      <c r="T14" s="242"/>
      <c r="U14" s="245"/>
      <c r="V14" s="245"/>
      <c r="W14" s="37"/>
      <c r="X14" s="245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</row>
    <row r="15" spans="1:78" s="43" customFormat="1" ht="38.25" customHeight="1">
      <c r="A15" s="219" t="s">
        <v>22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1"/>
      <c r="U15" s="40"/>
      <c r="V15" s="40"/>
      <c r="W15" s="41"/>
      <c r="X15" s="40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</row>
    <row r="16" spans="1:24" s="47" customFormat="1" ht="40.5" customHeight="1">
      <c r="A16" s="44" t="s">
        <v>40</v>
      </c>
      <c r="B16" s="49">
        <v>10000000</v>
      </c>
      <c r="C16" s="119">
        <f>C17+C28+C33+C45</f>
        <v>1814281.3</v>
      </c>
      <c r="D16" s="119">
        <f>D17+D28+D33+D45</f>
        <v>1307006.2</v>
      </c>
      <c r="E16" s="119">
        <f>E17+E28+E33+E45</f>
        <v>0</v>
      </c>
      <c r="F16" s="119">
        <f>F17+F28+F33+F45</f>
        <v>0</v>
      </c>
      <c r="G16" s="119">
        <f>G17+G28+G33+G45</f>
        <v>0</v>
      </c>
      <c r="H16" s="119">
        <f>H17+H28+H33+H45+H69</f>
        <v>1324161.4100000001</v>
      </c>
      <c r="I16" s="119" t="e">
        <f>I17+I28++I33+I43+I45+I69</f>
        <v>#REF!</v>
      </c>
      <c r="J16" s="119">
        <f>H16/D16*100</f>
        <v>101.31255766039979</v>
      </c>
      <c r="K16" s="119">
        <f>H16/C16*100</f>
        <v>72.9854521457064</v>
      </c>
      <c r="L16" s="119"/>
      <c r="M16" s="119">
        <f>M17+M28++M33+M43+M45+M69</f>
        <v>8400</v>
      </c>
      <c r="N16" s="119">
        <f>N17+N28++N33+N43+N45+N69</f>
        <v>6794.9</v>
      </c>
      <c r="O16" s="119">
        <f>O17+O28++O33+O43+O45+O69</f>
        <v>0</v>
      </c>
      <c r="P16" s="119">
        <f>P17+P28++P33+P43+P45+P69</f>
        <v>0</v>
      </c>
      <c r="Q16" s="119">
        <f>N16/M16*100</f>
        <v>80.89166666666667</v>
      </c>
      <c r="R16" s="119">
        <f>C16+M16</f>
        <v>1822681.3</v>
      </c>
      <c r="S16" s="119">
        <f>H16+N16</f>
        <v>1330956.31</v>
      </c>
      <c r="T16" s="119">
        <f>S16/R16*100</f>
        <v>73.0218886867386</v>
      </c>
      <c r="U16" s="46"/>
      <c r="V16" s="46"/>
      <c r="W16" s="46"/>
      <c r="X16" s="46"/>
    </row>
    <row r="17" spans="1:24" s="26" customFormat="1" ht="66" customHeight="1">
      <c r="A17" s="48" t="s">
        <v>41</v>
      </c>
      <c r="B17" s="49">
        <v>11000000</v>
      </c>
      <c r="C17" s="119">
        <f aca="true" t="shared" si="0" ref="C17:I17">C18+C26</f>
        <v>914280</v>
      </c>
      <c r="D17" s="119">
        <f t="shared" si="0"/>
        <v>678840</v>
      </c>
      <c r="E17" s="119">
        <f t="shared" si="0"/>
        <v>0</v>
      </c>
      <c r="F17" s="119">
        <f t="shared" si="0"/>
        <v>0</v>
      </c>
      <c r="G17" s="119">
        <f t="shared" si="0"/>
        <v>0</v>
      </c>
      <c r="H17" s="119">
        <f t="shared" si="0"/>
        <v>688861.8</v>
      </c>
      <c r="I17" s="119" t="e">
        <f t="shared" si="0"/>
        <v>#REF!</v>
      </c>
      <c r="J17" s="119">
        <f aca="true" t="shared" si="1" ref="J17:J68">H17/D17*100</f>
        <v>101.47631253314478</v>
      </c>
      <c r="K17" s="119">
        <f aca="true" t="shared" si="2" ref="K17:K68">H17/C17*100</f>
        <v>75.34473027956426</v>
      </c>
      <c r="L17" s="119"/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f aca="true" t="shared" si="3" ref="R17:R82">C17+M17</f>
        <v>914280</v>
      </c>
      <c r="S17" s="119">
        <f aca="true" t="shared" si="4" ref="S17:S63">H17+N17</f>
        <v>688861.8</v>
      </c>
      <c r="T17" s="119">
        <f aca="true" t="shared" si="5" ref="T17:T82">S17/R17*100</f>
        <v>75.34473027956426</v>
      </c>
      <c r="U17" s="46"/>
      <c r="V17" s="46"/>
      <c r="W17" s="50"/>
      <c r="X17" s="46"/>
    </row>
    <row r="18" spans="1:24" s="47" customFormat="1" ht="39.75" customHeight="1">
      <c r="A18" s="51" t="s">
        <v>42</v>
      </c>
      <c r="B18" s="49">
        <v>11010000</v>
      </c>
      <c r="C18" s="119">
        <f aca="true" t="shared" si="6" ref="C18:H18">C19+C20+C21+C24</f>
        <v>914000</v>
      </c>
      <c r="D18" s="119">
        <f t="shared" si="6"/>
        <v>678600</v>
      </c>
      <c r="E18" s="119">
        <f t="shared" si="6"/>
        <v>0</v>
      </c>
      <c r="F18" s="119">
        <f t="shared" si="6"/>
        <v>0</v>
      </c>
      <c r="G18" s="119">
        <f t="shared" si="6"/>
        <v>0</v>
      </c>
      <c r="H18" s="119">
        <f t="shared" si="6"/>
        <v>688828.3</v>
      </c>
      <c r="I18" s="119" t="e">
        <f>I19+I20+I21+I24+#REF!</f>
        <v>#REF!</v>
      </c>
      <c r="J18" s="119">
        <f t="shared" si="1"/>
        <v>101.50726495726497</v>
      </c>
      <c r="K18" s="119">
        <f t="shared" si="2"/>
        <v>75.36414660831511</v>
      </c>
      <c r="L18" s="119"/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f t="shared" si="3"/>
        <v>914000</v>
      </c>
      <c r="S18" s="119">
        <f t="shared" si="4"/>
        <v>688828.3</v>
      </c>
      <c r="T18" s="119">
        <f t="shared" si="5"/>
        <v>75.36414660831511</v>
      </c>
      <c r="U18" s="46"/>
      <c r="V18" s="46"/>
      <c r="W18" s="46"/>
      <c r="X18" s="46"/>
    </row>
    <row r="19" spans="1:24" s="26" customFormat="1" ht="48.75" customHeight="1">
      <c r="A19" s="90" t="s">
        <v>35</v>
      </c>
      <c r="B19" s="92">
        <v>11010100</v>
      </c>
      <c r="C19" s="120">
        <v>879770</v>
      </c>
      <c r="D19" s="142">
        <v>653115</v>
      </c>
      <c r="E19" s="120"/>
      <c r="F19" s="125"/>
      <c r="G19" s="125"/>
      <c r="H19" s="142">
        <v>662404.4</v>
      </c>
      <c r="I19" s="125"/>
      <c r="J19" s="120">
        <f t="shared" si="1"/>
        <v>101.42232225565178</v>
      </c>
      <c r="K19" s="120">
        <f t="shared" si="2"/>
        <v>75.29290610045808</v>
      </c>
      <c r="L19" s="125"/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f t="shared" si="3"/>
        <v>879770</v>
      </c>
      <c r="S19" s="120">
        <f t="shared" si="4"/>
        <v>662404.4</v>
      </c>
      <c r="T19" s="120">
        <f t="shared" si="5"/>
        <v>75.29290610045808</v>
      </c>
      <c r="U19" s="46"/>
      <c r="V19" s="46"/>
      <c r="W19" s="52"/>
      <c r="X19" s="46"/>
    </row>
    <row r="20" spans="1:24" s="26" customFormat="1" ht="93.75" customHeight="1">
      <c r="A20" s="90" t="s">
        <v>36</v>
      </c>
      <c r="B20" s="92">
        <v>11010200</v>
      </c>
      <c r="C20" s="120">
        <v>17100</v>
      </c>
      <c r="D20" s="142">
        <v>12830</v>
      </c>
      <c r="E20" s="120"/>
      <c r="F20" s="125"/>
      <c r="G20" s="125"/>
      <c r="H20" s="142">
        <v>13361.3</v>
      </c>
      <c r="I20" s="125"/>
      <c r="J20" s="120">
        <f t="shared" si="1"/>
        <v>104.14107560405299</v>
      </c>
      <c r="K20" s="120">
        <f t="shared" si="2"/>
        <v>78.13625730994151</v>
      </c>
      <c r="L20" s="125"/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f t="shared" si="3"/>
        <v>17100</v>
      </c>
      <c r="S20" s="120">
        <f t="shared" si="4"/>
        <v>13361.3</v>
      </c>
      <c r="T20" s="120">
        <f t="shared" si="5"/>
        <v>78.13625730994151</v>
      </c>
      <c r="U20" s="46"/>
      <c r="V20" s="46"/>
      <c r="W20" s="52"/>
      <c r="X20" s="46"/>
    </row>
    <row r="21" spans="1:24" s="26" customFormat="1" ht="62.25" customHeight="1">
      <c r="A21" s="90" t="s">
        <v>37</v>
      </c>
      <c r="B21" s="92">
        <v>11010400</v>
      </c>
      <c r="C21" s="120">
        <v>4850</v>
      </c>
      <c r="D21" s="142">
        <v>3770</v>
      </c>
      <c r="E21" s="120"/>
      <c r="F21" s="125"/>
      <c r="G21" s="125"/>
      <c r="H21" s="142">
        <v>4385.7</v>
      </c>
      <c r="I21" s="125"/>
      <c r="J21" s="120">
        <f t="shared" si="1"/>
        <v>116.3315649867374</v>
      </c>
      <c r="K21" s="120">
        <f t="shared" si="2"/>
        <v>90.42680412371134</v>
      </c>
      <c r="L21" s="125"/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f t="shared" si="3"/>
        <v>4850</v>
      </c>
      <c r="S21" s="120">
        <f t="shared" si="4"/>
        <v>4385.7</v>
      </c>
      <c r="T21" s="120">
        <f t="shared" si="5"/>
        <v>90.42680412371134</v>
      </c>
      <c r="U21" s="46"/>
      <c r="V21" s="46"/>
      <c r="W21" s="52"/>
      <c r="X21" s="46"/>
    </row>
    <row r="22" spans="1:24" s="26" customFormat="1" ht="168" customHeight="1" hidden="1">
      <c r="A22" s="100"/>
      <c r="B22" s="92"/>
      <c r="C22" s="120"/>
      <c r="D22" s="142"/>
      <c r="E22" s="120"/>
      <c r="F22" s="125"/>
      <c r="G22" s="125"/>
      <c r="H22" s="142"/>
      <c r="I22" s="125"/>
      <c r="J22" s="120" t="e">
        <f t="shared" si="1"/>
        <v>#DIV/0!</v>
      </c>
      <c r="K22" s="120" t="e">
        <f t="shared" si="2"/>
        <v>#DIV/0!</v>
      </c>
      <c r="L22" s="125"/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f t="shared" si="3"/>
        <v>0</v>
      </c>
      <c r="S22" s="120">
        <f t="shared" si="4"/>
        <v>0</v>
      </c>
      <c r="T22" s="120" t="e">
        <f t="shared" si="5"/>
        <v>#DIV/0!</v>
      </c>
      <c r="U22" s="46"/>
      <c r="V22" s="46"/>
      <c r="W22" s="52"/>
      <c r="X22" s="46"/>
    </row>
    <row r="23" spans="1:24" s="26" customFormat="1" ht="79.5" customHeight="1" hidden="1">
      <c r="A23" s="100"/>
      <c r="B23" s="92"/>
      <c r="C23" s="120"/>
      <c r="D23" s="142"/>
      <c r="E23" s="120"/>
      <c r="F23" s="125"/>
      <c r="G23" s="125"/>
      <c r="H23" s="142"/>
      <c r="I23" s="125"/>
      <c r="J23" s="120" t="e">
        <f t="shared" si="1"/>
        <v>#DIV/0!</v>
      </c>
      <c r="K23" s="120" t="e">
        <f t="shared" si="2"/>
        <v>#DIV/0!</v>
      </c>
      <c r="L23" s="125"/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f t="shared" si="3"/>
        <v>0</v>
      </c>
      <c r="S23" s="120">
        <f t="shared" si="4"/>
        <v>0</v>
      </c>
      <c r="T23" s="120" t="e">
        <f t="shared" si="5"/>
        <v>#DIV/0!</v>
      </c>
      <c r="U23" s="46"/>
      <c r="V23" s="46"/>
      <c r="W23" s="52"/>
      <c r="X23" s="46"/>
    </row>
    <row r="24" spans="1:24" s="26" customFormat="1" ht="59.25" customHeight="1">
      <c r="A24" s="90" t="s">
        <v>38</v>
      </c>
      <c r="B24" s="92">
        <v>11010500</v>
      </c>
      <c r="C24" s="120">
        <v>12280</v>
      </c>
      <c r="D24" s="142">
        <v>8885</v>
      </c>
      <c r="E24" s="120"/>
      <c r="F24" s="125"/>
      <c r="G24" s="125"/>
      <c r="H24" s="142">
        <v>8676.9</v>
      </c>
      <c r="I24" s="125"/>
      <c r="J24" s="120">
        <f t="shared" si="1"/>
        <v>97.65785030951041</v>
      </c>
      <c r="K24" s="120">
        <f t="shared" si="2"/>
        <v>70.65879478827361</v>
      </c>
      <c r="L24" s="125"/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f t="shared" si="3"/>
        <v>12280</v>
      </c>
      <c r="S24" s="120">
        <f t="shared" si="4"/>
        <v>8676.9</v>
      </c>
      <c r="T24" s="120">
        <f t="shared" si="5"/>
        <v>70.65879478827361</v>
      </c>
      <c r="U24" s="46"/>
      <c r="V24" s="46"/>
      <c r="W24" s="52"/>
      <c r="X24" s="46"/>
    </row>
    <row r="25" spans="1:24" s="26" customFormat="1" ht="125.25" customHeight="1" hidden="1">
      <c r="A25" s="100"/>
      <c r="B25" s="99"/>
      <c r="C25" s="121"/>
      <c r="D25" s="151"/>
      <c r="E25" s="121"/>
      <c r="F25" s="125"/>
      <c r="G25" s="125"/>
      <c r="H25" s="142"/>
      <c r="I25" s="125"/>
      <c r="J25" s="120" t="e">
        <f t="shared" si="1"/>
        <v>#DIV/0!</v>
      </c>
      <c r="K25" s="120" t="e">
        <f t="shared" si="2"/>
        <v>#DIV/0!</v>
      </c>
      <c r="L25" s="142"/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19">
        <f t="shared" si="3"/>
        <v>0</v>
      </c>
      <c r="S25" s="119">
        <f t="shared" si="4"/>
        <v>0</v>
      </c>
      <c r="T25" s="119" t="e">
        <f t="shared" si="5"/>
        <v>#DIV/0!</v>
      </c>
      <c r="U25" s="46"/>
      <c r="V25" s="46"/>
      <c r="W25" s="52"/>
      <c r="X25" s="46"/>
    </row>
    <row r="26" spans="1:24" s="26" customFormat="1" ht="30.75" customHeight="1">
      <c r="A26" s="51" t="s">
        <v>5</v>
      </c>
      <c r="B26" s="49">
        <v>11020000</v>
      </c>
      <c r="C26" s="119">
        <f aca="true" t="shared" si="7" ref="C26:H26">C27</f>
        <v>280</v>
      </c>
      <c r="D26" s="119">
        <f t="shared" si="7"/>
        <v>240</v>
      </c>
      <c r="E26" s="119">
        <f t="shared" si="7"/>
        <v>0</v>
      </c>
      <c r="F26" s="119">
        <f t="shared" si="7"/>
        <v>0</v>
      </c>
      <c r="G26" s="119">
        <f t="shared" si="7"/>
        <v>0</v>
      </c>
      <c r="H26" s="119">
        <f t="shared" si="7"/>
        <v>33.5</v>
      </c>
      <c r="I26" s="133"/>
      <c r="J26" s="119">
        <f t="shared" si="1"/>
        <v>13.958333333333334</v>
      </c>
      <c r="K26" s="119">
        <f t="shared" si="2"/>
        <v>11.964285714285715</v>
      </c>
      <c r="L26" s="133"/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f t="shared" si="3"/>
        <v>280</v>
      </c>
      <c r="S26" s="119">
        <f t="shared" si="4"/>
        <v>33.5</v>
      </c>
      <c r="T26" s="119">
        <f t="shared" si="5"/>
        <v>11.964285714285715</v>
      </c>
      <c r="U26" s="46"/>
      <c r="V26" s="46"/>
      <c r="W26" s="54"/>
      <c r="X26" s="46"/>
    </row>
    <row r="27" spans="1:24" s="47" customFormat="1" ht="44.25" customHeight="1">
      <c r="A27" s="90" t="s">
        <v>43</v>
      </c>
      <c r="B27" s="92">
        <v>11020200</v>
      </c>
      <c r="C27" s="120">
        <v>280</v>
      </c>
      <c r="D27" s="120">
        <v>240</v>
      </c>
      <c r="E27" s="136"/>
      <c r="F27" s="125"/>
      <c r="G27" s="125"/>
      <c r="H27" s="121">
        <v>33.5</v>
      </c>
      <c r="I27" s="125"/>
      <c r="J27" s="120">
        <f t="shared" si="1"/>
        <v>13.958333333333334</v>
      </c>
      <c r="K27" s="120">
        <f t="shared" si="2"/>
        <v>11.964285714285715</v>
      </c>
      <c r="L27" s="125"/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f t="shared" si="3"/>
        <v>280</v>
      </c>
      <c r="S27" s="120">
        <f t="shared" si="4"/>
        <v>33.5</v>
      </c>
      <c r="T27" s="120">
        <f t="shared" si="5"/>
        <v>11.964285714285715</v>
      </c>
      <c r="U27" s="46"/>
      <c r="V27" s="46"/>
      <c r="W27" s="46"/>
      <c r="X27" s="46"/>
    </row>
    <row r="28" spans="1:24" s="26" customFormat="1" ht="49.5" customHeight="1">
      <c r="A28" s="48" t="s">
        <v>44</v>
      </c>
      <c r="B28" s="49">
        <v>13000000</v>
      </c>
      <c r="C28" s="119">
        <f aca="true" t="shared" si="8" ref="C28:H28">C29+C31</f>
        <v>1.3</v>
      </c>
      <c r="D28" s="119">
        <f t="shared" si="8"/>
        <v>1.2</v>
      </c>
      <c r="E28" s="119">
        <f t="shared" si="8"/>
        <v>0</v>
      </c>
      <c r="F28" s="119">
        <f t="shared" si="8"/>
        <v>0</v>
      </c>
      <c r="G28" s="119">
        <f t="shared" si="8"/>
        <v>0</v>
      </c>
      <c r="H28" s="161">
        <f t="shared" si="8"/>
        <v>0.01</v>
      </c>
      <c r="I28" s="133"/>
      <c r="J28" s="119">
        <f t="shared" si="1"/>
        <v>0.8333333333333334</v>
      </c>
      <c r="K28" s="119">
        <f t="shared" si="2"/>
        <v>0.7692307692307692</v>
      </c>
      <c r="L28" s="133"/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f t="shared" si="3"/>
        <v>1.3</v>
      </c>
      <c r="S28" s="161">
        <f t="shared" si="4"/>
        <v>0.01</v>
      </c>
      <c r="T28" s="119">
        <f t="shared" si="5"/>
        <v>0.7692307692307692</v>
      </c>
      <c r="U28" s="46"/>
      <c r="V28" s="46"/>
      <c r="W28" s="52"/>
      <c r="X28" s="46"/>
    </row>
    <row r="29" spans="1:24" s="26" customFormat="1" ht="50.25" customHeight="1">
      <c r="A29" s="51" t="s">
        <v>252</v>
      </c>
      <c r="B29" s="49">
        <v>13010000</v>
      </c>
      <c r="C29" s="119">
        <f aca="true" t="shared" si="9" ref="C29:H29">C30</f>
        <v>1.2</v>
      </c>
      <c r="D29" s="143">
        <f t="shared" si="9"/>
        <v>1.2</v>
      </c>
      <c r="E29" s="119">
        <f t="shared" si="9"/>
        <v>0</v>
      </c>
      <c r="F29" s="119">
        <f t="shared" si="9"/>
        <v>0</v>
      </c>
      <c r="G29" s="119">
        <f t="shared" si="9"/>
        <v>0</v>
      </c>
      <c r="H29" s="161">
        <f t="shared" si="9"/>
        <v>0</v>
      </c>
      <c r="I29" s="133"/>
      <c r="J29" s="119">
        <f t="shared" si="1"/>
        <v>0</v>
      </c>
      <c r="K29" s="119">
        <f t="shared" si="2"/>
        <v>0</v>
      </c>
      <c r="L29" s="133"/>
      <c r="M29" s="119"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f t="shared" si="3"/>
        <v>1.2</v>
      </c>
      <c r="S29" s="119">
        <f t="shared" si="4"/>
        <v>0</v>
      </c>
      <c r="T29" s="119">
        <f t="shared" si="5"/>
        <v>0</v>
      </c>
      <c r="U29" s="46"/>
      <c r="V29" s="46"/>
      <c r="W29" s="52"/>
      <c r="X29" s="46"/>
    </row>
    <row r="30" spans="1:24" s="26" customFormat="1" ht="75.75" customHeight="1">
      <c r="A30" s="53" t="s">
        <v>253</v>
      </c>
      <c r="B30" s="92">
        <v>13010200</v>
      </c>
      <c r="C30" s="120">
        <v>1.2</v>
      </c>
      <c r="D30" s="144">
        <v>1.2</v>
      </c>
      <c r="E30" s="136"/>
      <c r="F30" s="125"/>
      <c r="G30" s="125"/>
      <c r="H30" s="162">
        <v>0</v>
      </c>
      <c r="I30" s="125"/>
      <c r="J30" s="120">
        <f t="shared" si="1"/>
        <v>0</v>
      </c>
      <c r="K30" s="120">
        <f t="shared" si="2"/>
        <v>0</v>
      </c>
      <c r="L30" s="125"/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f t="shared" si="3"/>
        <v>1.2</v>
      </c>
      <c r="S30" s="120">
        <f t="shared" si="4"/>
        <v>0</v>
      </c>
      <c r="T30" s="120">
        <f t="shared" si="5"/>
        <v>0</v>
      </c>
      <c r="U30" s="46"/>
      <c r="V30" s="46"/>
      <c r="W30" s="52"/>
      <c r="X30" s="46"/>
    </row>
    <row r="31" spans="1:24" s="26" customFormat="1" ht="47.25" customHeight="1">
      <c r="A31" s="51" t="s">
        <v>297</v>
      </c>
      <c r="B31" s="49">
        <v>13030000</v>
      </c>
      <c r="C31" s="119">
        <f aca="true" t="shared" si="10" ref="C31:H31">C32</f>
        <v>0.1</v>
      </c>
      <c r="D31" s="146">
        <f t="shared" si="10"/>
        <v>0</v>
      </c>
      <c r="E31" s="119">
        <f t="shared" si="10"/>
        <v>0</v>
      </c>
      <c r="F31" s="119">
        <f t="shared" si="10"/>
        <v>0</v>
      </c>
      <c r="G31" s="119">
        <f t="shared" si="10"/>
        <v>0</v>
      </c>
      <c r="H31" s="161">
        <f t="shared" si="10"/>
        <v>0.01</v>
      </c>
      <c r="I31" s="133"/>
      <c r="J31" s="119"/>
      <c r="K31" s="119">
        <f t="shared" si="2"/>
        <v>10</v>
      </c>
      <c r="L31" s="133"/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f t="shared" si="3"/>
        <v>0.1</v>
      </c>
      <c r="S31" s="161">
        <f t="shared" si="4"/>
        <v>0.01</v>
      </c>
      <c r="T31" s="119">
        <f t="shared" si="5"/>
        <v>10</v>
      </c>
      <c r="U31" s="46"/>
      <c r="V31" s="46"/>
      <c r="W31" s="52"/>
      <c r="X31" s="46"/>
    </row>
    <row r="32" spans="1:24" s="26" customFormat="1" ht="49.5" customHeight="1">
      <c r="A32" s="90" t="s">
        <v>298</v>
      </c>
      <c r="B32" s="92">
        <v>13030100</v>
      </c>
      <c r="C32" s="120">
        <v>0.1</v>
      </c>
      <c r="D32" s="147">
        <v>0</v>
      </c>
      <c r="E32" s="145"/>
      <c r="F32" s="152"/>
      <c r="G32" s="152"/>
      <c r="H32" s="162">
        <v>0.01</v>
      </c>
      <c r="I32" s="125"/>
      <c r="J32" s="120"/>
      <c r="K32" s="120">
        <f t="shared" si="2"/>
        <v>10</v>
      </c>
      <c r="L32" s="125"/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f t="shared" si="3"/>
        <v>0.1</v>
      </c>
      <c r="S32" s="145">
        <f t="shared" si="4"/>
        <v>0.01</v>
      </c>
      <c r="T32" s="120">
        <f t="shared" si="5"/>
        <v>10</v>
      </c>
      <c r="U32" s="46"/>
      <c r="V32" s="46"/>
      <c r="W32" s="54"/>
      <c r="X32" s="46"/>
    </row>
    <row r="33" spans="1:24" s="26" customFormat="1" ht="35.25" customHeight="1">
      <c r="A33" s="51" t="s">
        <v>45</v>
      </c>
      <c r="B33" s="49">
        <v>14000000</v>
      </c>
      <c r="C33" s="119">
        <f aca="true" t="shared" si="11" ref="C33:H33">C34+C36+C39</f>
        <v>88330</v>
      </c>
      <c r="D33" s="119">
        <f t="shared" si="11"/>
        <v>51736</v>
      </c>
      <c r="E33" s="119">
        <f t="shared" si="11"/>
        <v>0</v>
      </c>
      <c r="F33" s="119">
        <f t="shared" si="11"/>
        <v>0</v>
      </c>
      <c r="G33" s="119">
        <f t="shared" si="11"/>
        <v>0</v>
      </c>
      <c r="H33" s="119">
        <f t="shared" si="11"/>
        <v>59949.799999999996</v>
      </c>
      <c r="I33" s="133"/>
      <c r="J33" s="119">
        <f t="shared" si="1"/>
        <v>115.87637235194062</v>
      </c>
      <c r="K33" s="119">
        <f t="shared" si="2"/>
        <v>67.87025925506623</v>
      </c>
      <c r="L33" s="133"/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f t="shared" si="3"/>
        <v>88330</v>
      </c>
      <c r="S33" s="119">
        <f t="shared" si="4"/>
        <v>59949.799999999996</v>
      </c>
      <c r="T33" s="119">
        <f t="shared" si="5"/>
        <v>67.87025925506623</v>
      </c>
      <c r="U33" s="46"/>
      <c r="V33" s="46"/>
      <c r="W33" s="52"/>
      <c r="X33" s="46"/>
    </row>
    <row r="34" spans="1:24" s="26" customFormat="1" ht="51.75" customHeight="1">
      <c r="A34" s="48" t="s">
        <v>46</v>
      </c>
      <c r="B34" s="49">
        <v>14020000</v>
      </c>
      <c r="C34" s="119">
        <f aca="true" t="shared" si="12" ref="C34:H34">C35</f>
        <v>9190</v>
      </c>
      <c r="D34" s="133">
        <f t="shared" si="12"/>
        <v>3726</v>
      </c>
      <c r="E34" s="133">
        <f t="shared" si="12"/>
        <v>0</v>
      </c>
      <c r="F34" s="133">
        <f t="shared" si="12"/>
        <v>0</v>
      </c>
      <c r="G34" s="133">
        <f t="shared" si="12"/>
        <v>0</v>
      </c>
      <c r="H34" s="133">
        <f t="shared" si="12"/>
        <v>4430.4</v>
      </c>
      <c r="I34" s="133"/>
      <c r="J34" s="119">
        <f t="shared" si="1"/>
        <v>118.9049919484702</v>
      </c>
      <c r="K34" s="119">
        <f t="shared" si="2"/>
        <v>48.208922742110985</v>
      </c>
      <c r="L34" s="133"/>
      <c r="M34" s="119">
        <v>0</v>
      </c>
      <c r="N34" s="119">
        <v>0</v>
      </c>
      <c r="O34" s="119">
        <v>0</v>
      </c>
      <c r="P34" s="119">
        <v>0</v>
      </c>
      <c r="Q34" s="119">
        <v>0</v>
      </c>
      <c r="R34" s="119">
        <f t="shared" si="3"/>
        <v>9190</v>
      </c>
      <c r="S34" s="119">
        <f t="shared" si="4"/>
        <v>4430.4</v>
      </c>
      <c r="T34" s="119">
        <f t="shared" si="5"/>
        <v>48.208922742110985</v>
      </c>
      <c r="U34" s="46"/>
      <c r="V34" s="46"/>
      <c r="W34" s="52"/>
      <c r="X34" s="46"/>
    </row>
    <row r="35" spans="1:24" s="26" customFormat="1" ht="26.25" customHeight="1">
      <c r="A35" s="53" t="s">
        <v>47</v>
      </c>
      <c r="B35" s="92">
        <v>14021900</v>
      </c>
      <c r="C35" s="120">
        <v>9190</v>
      </c>
      <c r="D35" s="125">
        <v>3726</v>
      </c>
      <c r="E35" s="120"/>
      <c r="F35" s="125"/>
      <c r="G35" s="125"/>
      <c r="H35" s="142">
        <v>4430.4</v>
      </c>
      <c r="I35" s="125"/>
      <c r="J35" s="120">
        <f t="shared" si="1"/>
        <v>118.9049919484702</v>
      </c>
      <c r="K35" s="120">
        <f t="shared" si="2"/>
        <v>48.208922742110985</v>
      </c>
      <c r="L35" s="125"/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f t="shared" si="3"/>
        <v>9190</v>
      </c>
      <c r="S35" s="120">
        <f t="shared" si="4"/>
        <v>4430.4</v>
      </c>
      <c r="T35" s="120">
        <f t="shared" si="5"/>
        <v>48.208922742110985</v>
      </c>
      <c r="U35" s="46"/>
      <c r="V35" s="46"/>
      <c r="W35" s="52"/>
      <c r="X35" s="46"/>
    </row>
    <row r="36" spans="1:24" s="47" customFormat="1" ht="48.75" customHeight="1">
      <c r="A36" s="48" t="s">
        <v>48</v>
      </c>
      <c r="B36" s="49">
        <v>14030000</v>
      </c>
      <c r="C36" s="119">
        <f aca="true" t="shared" si="13" ref="C36:H36">C37</f>
        <v>32140</v>
      </c>
      <c r="D36" s="119">
        <f t="shared" si="13"/>
        <v>12890</v>
      </c>
      <c r="E36" s="119">
        <f t="shared" si="13"/>
        <v>0</v>
      </c>
      <c r="F36" s="119">
        <f t="shared" si="13"/>
        <v>0</v>
      </c>
      <c r="G36" s="119">
        <f t="shared" si="13"/>
        <v>0</v>
      </c>
      <c r="H36" s="119">
        <f t="shared" si="13"/>
        <v>15046.7</v>
      </c>
      <c r="I36" s="133"/>
      <c r="J36" s="119">
        <f t="shared" si="1"/>
        <v>116.73157486423584</v>
      </c>
      <c r="K36" s="119">
        <f t="shared" si="2"/>
        <v>46.81611698817673</v>
      </c>
      <c r="L36" s="133"/>
      <c r="M36" s="119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f t="shared" si="3"/>
        <v>32140</v>
      </c>
      <c r="S36" s="119">
        <f t="shared" si="4"/>
        <v>15046.7</v>
      </c>
      <c r="T36" s="119">
        <f t="shared" si="5"/>
        <v>46.81611698817673</v>
      </c>
      <c r="U36" s="46"/>
      <c r="V36" s="46"/>
      <c r="W36" s="54"/>
      <c r="X36" s="46"/>
    </row>
    <row r="37" spans="1:24" s="47" customFormat="1" ht="26.25" customHeight="1">
      <c r="A37" s="53" t="s">
        <v>47</v>
      </c>
      <c r="B37" s="92">
        <v>14031900</v>
      </c>
      <c r="C37" s="120">
        <v>32140</v>
      </c>
      <c r="D37" s="120">
        <v>12890</v>
      </c>
      <c r="E37" s="120"/>
      <c r="F37" s="120"/>
      <c r="G37" s="120"/>
      <c r="H37" s="121">
        <v>15046.7</v>
      </c>
      <c r="I37" s="125"/>
      <c r="J37" s="120">
        <f t="shared" si="1"/>
        <v>116.73157486423584</v>
      </c>
      <c r="K37" s="120">
        <f t="shared" si="2"/>
        <v>46.81611698817673</v>
      </c>
      <c r="L37" s="125"/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f t="shared" si="3"/>
        <v>32140</v>
      </c>
      <c r="S37" s="120">
        <f t="shared" si="4"/>
        <v>15046.7</v>
      </c>
      <c r="T37" s="120">
        <f t="shared" si="5"/>
        <v>46.81611698817673</v>
      </c>
      <c r="U37" s="46"/>
      <c r="V37" s="46"/>
      <c r="W37" s="46"/>
      <c r="X37" s="46"/>
    </row>
    <row r="38" spans="1:24" s="26" customFormat="1" ht="65.25" customHeight="1" hidden="1">
      <c r="A38" s="100"/>
      <c r="B38" s="99"/>
      <c r="C38" s="120"/>
      <c r="D38" s="120"/>
      <c r="E38" s="121"/>
      <c r="F38" s="125"/>
      <c r="G38" s="142"/>
      <c r="H38" s="142"/>
      <c r="I38" s="125"/>
      <c r="J38" s="120" t="e">
        <f t="shared" si="1"/>
        <v>#DIV/0!</v>
      </c>
      <c r="K38" s="120" t="e">
        <f t="shared" si="2"/>
        <v>#DIV/0!</v>
      </c>
      <c r="L38" s="133"/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19">
        <f t="shared" si="3"/>
        <v>0</v>
      </c>
      <c r="S38" s="119">
        <f t="shared" si="4"/>
        <v>0</v>
      </c>
      <c r="T38" s="119" t="e">
        <f t="shared" si="5"/>
        <v>#DIV/0!</v>
      </c>
      <c r="U38" s="46"/>
      <c r="V38" s="46"/>
      <c r="W38" s="52"/>
      <c r="X38" s="46"/>
    </row>
    <row r="39" spans="1:24" s="26" customFormat="1" ht="48" customHeight="1">
      <c r="A39" s="48" t="s">
        <v>267</v>
      </c>
      <c r="B39" s="49">
        <v>14040000</v>
      </c>
      <c r="C39" s="119">
        <v>47000</v>
      </c>
      <c r="D39" s="119">
        <v>35120</v>
      </c>
      <c r="E39" s="119"/>
      <c r="F39" s="133"/>
      <c r="G39" s="133"/>
      <c r="H39" s="133">
        <v>40472.7</v>
      </c>
      <c r="I39" s="133"/>
      <c r="J39" s="119">
        <f t="shared" si="1"/>
        <v>115.24117312072892</v>
      </c>
      <c r="K39" s="119">
        <f t="shared" si="2"/>
        <v>86.11212765957447</v>
      </c>
      <c r="L39" s="133"/>
      <c r="M39" s="119"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f t="shared" si="3"/>
        <v>47000</v>
      </c>
      <c r="S39" s="119">
        <f t="shared" si="4"/>
        <v>40472.7</v>
      </c>
      <c r="T39" s="119">
        <f t="shared" si="5"/>
        <v>86.11212765957447</v>
      </c>
      <c r="U39" s="46"/>
      <c r="V39" s="46"/>
      <c r="W39" s="52"/>
      <c r="X39" s="46"/>
    </row>
    <row r="40" spans="1:24" s="26" customFormat="1" ht="65.25" customHeight="1" hidden="1">
      <c r="A40" s="100"/>
      <c r="B40" s="99"/>
      <c r="C40" s="119"/>
      <c r="D40" s="119"/>
      <c r="E40" s="119"/>
      <c r="F40" s="133"/>
      <c r="G40" s="133"/>
      <c r="H40" s="133"/>
      <c r="I40" s="133"/>
      <c r="J40" s="119" t="e">
        <f t="shared" si="1"/>
        <v>#DIV/0!</v>
      </c>
      <c r="K40" s="119" t="e">
        <f t="shared" si="2"/>
        <v>#DIV/0!</v>
      </c>
      <c r="L40" s="133"/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f t="shared" si="3"/>
        <v>0</v>
      </c>
      <c r="S40" s="119">
        <f t="shared" si="4"/>
        <v>0</v>
      </c>
      <c r="T40" s="119" t="e">
        <f t="shared" si="5"/>
        <v>#DIV/0!</v>
      </c>
      <c r="U40" s="46"/>
      <c r="V40" s="46"/>
      <c r="W40" s="52"/>
      <c r="X40" s="46"/>
    </row>
    <row r="41" spans="1:24" s="26" customFormat="1" ht="109.5" customHeight="1" hidden="1">
      <c r="A41" s="100"/>
      <c r="B41" s="99"/>
      <c r="C41" s="119"/>
      <c r="D41" s="119"/>
      <c r="E41" s="119"/>
      <c r="F41" s="133"/>
      <c r="G41" s="133"/>
      <c r="H41" s="133"/>
      <c r="I41" s="133"/>
      <c r="J41" s="119" t="e">
        <f t="shared" si="1"/>
        <v>#DIV/0!</v>
      </c>
      <c r="K41" s="119" t="e">
        <f t="shared" si="2"/>
        <v>#DIV/0!</v>
      </c>
      <c r="L41" s="133"/>
      <c r="M41" s="119">
        <v>0</v>
      </c>
      <c r="N41" s="119">
        <v>0</v>
      </c>
      <c r="O41" s="119">
        <v>0</v>
      </c>
      <c r="P41" s="119">
        <v>0</v>
      </c>
      <c r="Q41" s="119">
        <v>0</v>
      </c>
      <c r="R41" s="119">
        <f t="shared" si="3"/>
        <v>0</v>
      </c>
      <c r="S41" s="119">
        <f t="shared" si="4"/>
        <v>0</v>
      </c>
      <c r="T41" s="119" t="e">
        <f t="shared" si="5"/>
        <v>#DIV/0!</v>
      </c>
      <c r="U41" s="46"/>
      <c r="V41" s="46"/>
      <c r="W41" s="52"/>
      <c r="X41" s="46"/>
    </row>
    <row r="42" spans="1:24" s="26" customFormat="1" ht="54" customHeight="1" hidden="1">
      <c r="A42" s="100"/>
      <c r="B42" s="99"/>
      <c r="C42" s="119"/>
      <c r="D42" s="119"/>
      <c r="E42" s="119"/>
      <c r="F42" s="133"/>
      <c r="G42" s="133"/>
      <c r="H42" s="133"/>
      <c r="I42" s="133"/>
      <c r="J42" s="119" t="e">
        <f t="shared" si="1"/>
        <v>#DIV/0!</v>
      </c>
      <c r="K42" s="119" t="e">
        <f t="shared" si="2"/>
        <v>#DIV/0!</v>
      </c>
      <c r="L42" s="133"/>
      <c r="M42" s="119"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f t="shared" si="3"/>
        <v>0</v>
      </c>
      <c r="S42" s="119">
        <f t="shared" si="4"/>
        <v>0</v>
      </c>
      <c r="T42" s="119" t="e">
        <f t="shared" si="5"/>
        <v>#DIV/0!</v>
      </c>
      <c r="U42" s="46"/>
      <c r="V42" s="46"/>
      <c r="W42" s="52"/>
      <c r="X42" s="46"/>
    </row>
    <row r="43" spans="1:24" s="47" customFormat="1" ht="27" customHeight="1" hidden="1">
      <c r="A43" s="96"/>
      <c r="B43" s="97"/>
      <c r="C43" s="119"/>
      <c r="D43" s="148"/>
      <c r="E43" s="148"/>
      <c r="F43" s="148"/>
      <c r="G43" s="148"/>
      <c r="H43" s="148"/>
      <c r="I43" s="133"/>
      <c r="J43" s="119" t="e">
        <f t="shared" si="1"/>
        <v>#DIV/0!</v>
      </c>
      <c r="K43" s="119" t="e">
        <f t="shared" si="2"/>
        <v>#DIV/0!</v>
      </c>
      <c r="L43" s="133"/>
      <c r="M43" s="119"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f t="shared" si="3"/>
        <v>0</v>
      </c>
      <c r="S43" s="119">
        <f t="shared" si="4"/>
        <v>0</v>
      </c>
      <c r="T43" s="119" t="e">
        <f t="shared" si="5"/>
        <v>#DIV/0!</v>
      </c>
      <c r="U43" s="46"/>
      <c r="V43" s="46"/>
      <c r="W43" s="54"/>
      <c r="X43" s="46"/>
    </row>
    <row r="44" spans="1:24" s="47" customFormat="1" ht="29.25" customHeight="1" hidden="1">
      <c r="A44" s="96"/>
      <c r="B44" s="97"/>
      <c r="C44" s="119"/>
      <c r="D44" s="148"/>
      <c r="E44" s="148"/>
      <c r="F44" s="148"/>
      <c r="G44" s="148"/>
      <c r="H44" s="148"/>
      <c r="I44" s="133"/>
      <c r="J44" s="119" t="e">
        <f t="shared" si="1"/>
        <v>#DIV/0!</v>
      </c>
      <c r="K44" s="119" t="e">
        <f t="shared" si="2"/>
        <v>#DIV/0!</v>
      </c>
      <c r="L44" s="133"/>
      <c r="M44" s="119">
        <v>0</v>
      </c>
      <c r="N44" s="119">
        <v>0</v>
      </c>
      <c r="O44" s="119">
        <v>0</v>
      </c>
      <c r="P44" s="119">
        <v>0</v>
      </c>
      <c r="Q44" s="119">
        <v>0</v>
      </c>
      <c r="R44" s="119">
        <f t="shared" si="3"/>
        <v>0</v>
      </c>
      <c r="S44" s="119">
        <f t="shared" si="4"/>
        <v>0</v>
      </c>
      <c r="T44" s="119" t="e">
        <f t="shared" si="5"/>
        <v>#DIV/0!</v>
      </c>
      <c r="U44" s="46"/>
      <c r="V44" s="46"/>
      <c r="W44" s="54"/>
      <c r="X44" s="46"/>
    </row>
    <row r="45" spans="1:24" s="47" customFormat="1" ht="58.5" customHeight="1">
      <c r="A45" s="51" t="s">
        <v>299</v>
      </c>
      <c r="B45" s="49">
        <v>18000000</v>
      </c>
      <c r="C45" s="119">
        <f aca="true" t="shared" si="14" ref="C45:H45">C46+C58+C62+C64</f>
        <v>811670</v>
      </c>
      <c r="D45" s="119">
        <f t="shared" si="14"/>
        <v>576429</v>
      </c>
      <c r="E45" s="119">
        <f t="shared" si="14"/>
        <v>0</v>
      </c>
      <c r="F45" s="119">
        <f t="shared" si="14"/>
        <v>0</v>
      </c>
      <c r="G45" s="119">
        <f t="shared" si="14"/>
        <v>0</v>
      </c>
      <c r="H45" s="119">
        <f t="shared" si="14"/>
        <v>575349.7</v>
      </c>
      <c r="I45" s="133"/>
      <c r="J45" s="119">
        <f t="shared" si="1"/>
        <v>99.81276098183817</v>
      </c>
      <c r="K45" s="119">
        <f t="shared" si="2"/>
        <v>70.8846821984304</v>
      </c>
      <c r="L45" s="133"/>
      <c r="M45" s="119">
        <v>0</v>
      </c>
      <c r="N45" s="119">
        <v>0</v>
      </c>
      <c r="O45" s="119">
        <v>0</v>
      </c>
      <c r="P45" s="119">
        <v>0</v>
      </c>
      <c r="Q45" s="119">
        <v>0</v>
      </c>
      <c r="R45" s="119">
        <f t="shared" si="3"/>
        <v>811670</v>
      </c>
      <c r="S45" s="119">
        <f t="shared" si="4"/>
        <v>575349.7</v>
      </c>
      <c r="T45" s="119">
        <f t="shared" si="5"/>
        <v>70.8846821984304</v>
      </c>
      <c r="U45" s="46"/>
      <c r="V45" s="46"/>
      <c r="W45" s="54"/>
      <c r="X45" s="46"/>
    </row>
    <row r="46" spans="1:24" s="47" customFormat="1" ht="29.25" customHeight="1">
      <c r="A46" s="51" t="s">
        <v>49</v>
      </c>
      <c r="B46" s="49">
        <v>18010000</v>
      </c>
      <c r="C46" s="119">
        <f aca="true" t="shared" si="15" ref="C46:H46">C47+C48+C49+C51+C52+C53+C54+C55+C56+C57</f>
        <v>665125</v>
      </c>
      <c r="D46" s="119">
        <f t="shared" si="15"/>
        <v>472024</v>
      </c>
      <c r="E46" s="119">
        <f t="shared" si="15"/>
        <v>0</v>
      </c>
      <c r="F46" s="119">
        <f t="shared" si="15"/>
        <v>0</v>
      </c>
      <c r="G46" s="119">
        <f t="shared" si="15"/>
        <v>0</v>
      </c>
      <c r="H46" s="119">
        <f t="shared" si="15"/>
        <v>463683.8</v>
      </c>
      <c r="I46" s="133"/>
      <c r="J46" s="119">
        <f t="shared" si="1"/>
        <v>98.23309831703473</v>
      </c>
      <c r="K46" s="119">
        <f t="shared" si="2"/>
        <v>69.71378312347302</v>
      </c>
      <c r="L46" s="133"/>
      <c r="M46" s="119">
        <v>0</v>
      </c>
      <c r="N46" s="119">
        <v>0</v>
      </c>
      <c r="O46" s="119">
        <v>0</v>
      </c>
      <c r="P46" s="119">
        <v>0</v>
      </c>
      <c r="Q46" s="119">
        <v>0</v>
      </c>
      <c r="R46" s="119">
        <f t="shared" si="3"/>
        <v>665125</v>
      </c>
      <c r="S46" s="119">
        <f t="shared" si="4"/>
        <v>463683.8</v>
      </c>
      <c r="T46" s="119">
        <f t="shared" si="5"/>
        <v>69.71378312347302</v>
      </c>
      <c r="U46" s="46"/>
      <c r="V46" s="46"/>
      <c r="W46" s="54"/>
      <c r="X46" s="46"/>
    </row>
    <row r="47" spans="1:24" s="47" customFormat="1" ht="57" customHeight="1">
      <c r="A47" s="90" t="s">
        <v>268</v>
      </c>
      <c r="B47" s="92">
        <v>18010100</v>
      </c>
      <c r="C47" s="120">
        <v>300</v>
      </c>
      <c r="D47" s="121">
        <v>216</v>
      </c>
      <c r="E47" s="120"/>
      <c r="F47" s="120"/>
      <c r="G47" s="120"/>
      <c r="H47" s="121">
        <v>242.1</v>
      </c>
      <c r="I47" s="125"/>
      <c r="J47" s="120">
        <f t="shared" si="1"/>
        <v>112.08333333333333</v>
      </c>
      <c r="K47" s="120">
        <f t="shared" si="2"/>
        <v>80.69999999999999</v>
      </c>
      <c r="L47" s="125"/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f t="shared" si="3"/>
        <v>300</v>
      </c>
      <c r="S47" s="120">
        <f t="shared" si="4"/>
        <v>242.1</v>
      </c>
      <c r="T47" s="120">
        <f t="shared" si="5"/>
        <v>80.69999999999999</v>
      </c>
      <c r="U47" s="46"/>
      <c r="V47" s="46"/>
      <c r="W47" s="54"/>
      <c r="X47" s="46"/>
    </row>
    <row r="48" spans="1:24" s="26" customFormat="1" ht="54.75" customHeight="1">
      <c r="A48" s="90" t="s">
        <v>269</v>
      </c>
      <c r="B48" s="92">
        <v>18010200</v>
      </c>
      <c r="C48" s="120">
        <v>2800</v>
      </c>
      <c r="D48" s="121">
        <v>1800</v>
      </c>
      <c r="E48" s="120"/>
      <c r="F48" s="125"/>
      <c r="G48" s="125"/>
      <c r="H48" s="142">
        <v>2005.2</v>
      </c>
      <c r="I48" s="125"/>
      <c r="J48" s="120">
        <f t="shared" si="1"/>
        <v>111.4</v>
      </c>
      <c r="K48" s="120">
        <f t="shared" si="2"/>
        <v>71.61428571428571</v>
      </c>
      <c r="L48" s="125"/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f t="shared" si="3"/>
        <v>2800</v>
      </c>
      <c r="S48" s="120">
        <f t="shared" si="4"/>
        <v>2005.2</v>
      </c>
      <c r="T48" s="120">
        <f t="shared" si="5"/>
        <v>71.61428571428571</v>
      </c>
      <c r="U48" s="46"/>
      <c r="V48" s="46"/>
      <c r="W48" s="52"/>
      <c r="X48" s="46"/>
    </row>
    <row r="49" spans="1:24" s="26" customFormat="1" ht="58.5" customHeight="1">
      <c r="A49" s="90" t="s">
        <v>270</v>
      </c>
      <c r="B49" s="92">
        <v>18010300</v>
      </c>
      <c r="C49" s="120">
        <v>4600</v>
      </c>
      <c r="D49" s="121">
        <v>4600</v>
      </c>
      <c r="E49" s="120"/>
      <c r="F49" s="125"/>
      <c r="G49" s="125"/>
      <c r="H49" s="142">
        <v>4246.4</v>
      </c>
      <c r="I49" s="125"/>
      <c r="J49" s="120">
        <f t="shared" si="1"/>
        <v>92.31304347826085</v>
      </c>
      <c r="K49" s="120">
        <f t="shared" si="2"/>
        <v>92.31304347826085</v>
      </c>
      <c r="L49" s="125"/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f t="shared" si="3"/>
        <v>4600</v>
      </c>
      <c r="S49" s="120">
        <f t="shared" si="4"/>
        <v>4246.4</v>
      </c>
      <c r="T49" s="120">
        <f t="shared" si="5"/>
        <v>92.31304347826085</v>
      </c>
      <c r="U49" s="46"/>
      <c r="V49" s="46"/>
      <c r="W49" s="52"/>
      <c r="X49" s="46"/>
    </row>
    <row r="50" spans="1:24" s="26" customFormat="1" ht="42.75" hidden="1">
      <c r="A50" s="100"/>
      <c r="B50" s="101"/>
      <c r="C50" s="120"/>
      <c r="D50" s="121"/>
      <c r="E50" s="120"/>
      <c r="F50" s="125"/>
      <c r="G50" s="125"/>
      <c r="H50" s="142"/>
      <c r="I50" s="125"/>
      <c r="J50" s="120" t="e">
        <f t="shared" si="1"/>
        <v>#DIV/0!</v>
      </c>
      <c r="K50" s="120" t="e">
        <f t="shared" si="2"/>
        <v>#DIV/0!</v>
      </c>
      <c r="L50" s="125"/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f t="shared" si="3"/>
        <v>0</v>
      </c>
      <c r="S50" s="120">
        <f t="shared" si="4"/>
        <v>0</v>
      </c>
      <c r="T50" s="120" t="e">
        <f t="shared" si="5"/>
        <v>#DIV/0!</v>
      </c>
      <c r="U50" s="46"/>
      <c r="V50" s="46"/>
      <c r="W50" s="52"/>
      <c r="X50" s="46"/>
    </row>
    <row r="51" spans="1:24" s="26" customFormat="1" ht="61.5" customHeight="1">
      <c r="A51" s="90" t="s">
        <v>271</v>
      </c>
      <c r="B51" s="92">
        <v>18010400</v>
      </c>
      <c r="C51" s="120">
        <v>16300</v>
      </c>
      <c r="D51" s="121">
        <v>11600</v>
      </c>
      <c r="E51" s="120"/>
      <c r="F51" s="125"/>
      <c r="G51" s="125"/>
      <c r="H51" s="142">
        <v>13138</v>
      </c>
      <c r="I51" s="125"/>
      <c r="J51" s="120">
        <f t="shared" si="1"/>
        <v>113.25862068965517</v>
      </c>
      <c r="K51" s="120">
        <f t="shared" si="2"/>
        <v>80.60122699386503</v>
      </c>
      <c r="L51" s="125"/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f t="shared" si="3"/>
        <v>16300</v>
      </c>
      <c r="S51" s="120">
        <f t="shared" si="4"/>
        <v>13138</v>
      </c>
      <c r="T51" s="120">
        <f t="shared" si="5"/>
        <v>80.60122699386503</v>
      </c>
      <c r="U51" s="46"/>
      <c r="V51" s="46"/>
      <c r="W51" s="52"/>
      <c r="X51" s="46"/>
    </row>
    <row r="52" spans="1:24" s="26" customFormat="1" ht="40.5" customHeight="1">
      <c r="A52" s="53" t="s">
        <v>13</v>
      </c>
      <c r="B52" s="92">
        <v>18010500</v>
      </c>
      <c r="C52" s="120">
        <v>93100</v>
      </c>
      <c r="D52" s="121">
        <v>68400</v>
      </c>
      <c r="E52" s="120"/>
      <c r="F52" s="125"/>
      <c r="G52" s="125"/>
      <c r="H52" s="142">
        <v>66795.7</v>
      </c>
      <c r="I52" s="125"/>
      <c r="J52" s="120">
        <f t="shared" si="1"/>
        <v>97.65453216374269</v>
      </c>
      <c r="K52" s="120">
        <f t="shared" si="2"/>
        <v>71.74618689581095</v>
      </c>
      <c r="L52" s="125"/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f t="shared" si="3"/>
        <v>93100</v>
      </c>
      <c r="S52" s="120">
        <f t="shared" si="4"/>
        <v>66795.7</v>
      </c>
      <c r="T52" s="120">
        <f t="shared" si="5"/>
        <v>71.74618689581095</v>
      </c>
      <c r="U52" s="46"/>
      <c r="V52" s="46"/>
      <c r="W52" s="52"/>
      <c r="X52" s="46"/>
    </row>
    <row r="53" spans="1:24" s="26" customFormat="1" ht="33.75" customHeight="1">
      <c r="A53" s="53" t="s">
        <v>14</v>
      </c>
      <c r="B53" s="92">
        <v>18010600</v>
      </c>
      <c r="C53" s="120">
        <v>527200</v>
      </c>
      <c r="D53" s="121">
        <v>369300</v>
      </c>
      <c r="E53" s="120"/>
      <c r="F53" s="125"/>
      <c r="G53" s="125"/>
      <c r="H53" s="142">
        <v>362362.3</v>
      </c>
      <c r="I53" s="125"/>
      <c r="J53" s="120">
        <f t="shared" si="1"/>
        <v>98.12139182236663</v>
      </c>
      <c r="K53" s="120">
        <f t="shared" si="2"/>
        <v>68.73336494688922</v>
      </c>
      <c r="L53" s="125"/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f t="shared" si="3"/>
        <v>527200</v>
      </c>
      <c r="S53" s="120">
        <f t="shared" si="4"/>
        <v>362362.3</v>
      </c>
      <c r="T53" s="120">
        <f t="shared" si="5"/>
        <v>68.73336494688922</v>
      </c>
      <c r="U53" s="46"/>
      <c r="V53" s="46"/>
      <c r="W53" s="52"/>
      <c r="X53" s="46"/>
    </row>
    <row r="54" spans="1:24" s="26" customFormat="1" ht="30.75" customHeight="1">
      <c r="A54" s="53" t="s">
        <v>15</v>
      </c>
      <c r="B54" s="92">
        <v>18010700</v>
      </c>
      <c r="C54" s="120">
        <v>2550</v>
      </c>
      <c r="D54" s="121">
        <v>1990</v>
      </c>
      <c r="E54" s="120"/>
      <c r="F54" s="125"/>
      <c r="G54" s="125"/>
      <c r="H54" s="142">
        <v>1584.9</v>
      </c>
      <c r="I54" s="125"/>
      <c r="J54" s="120">
        <f t="shared" si="1"/>
        <v>79.64321608040201</v>
      </c>
      <c r="K54" s="120">
        <f t="shared" si="2"/>
        <v>62.15294117647059</v>
      </c>
      <c r="L54" s="125"/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f t="shared" si="3"/>
        <v>2550</v>
      </c>
      <c r="S54" s="120">
        <f t="shared" si="4"/>
        <v>1584.9</v>
      </c>
      <c r="T54" s="120">
        <f t="shared" si="5"/>
        <v>62.15294117647059</v>
      </c>
      <c r="U54" s="46"/>
      <c r="V54" s="46"/>
      <c r="W54" s="52"/>
      <c r="X54" s="46"/>
    </row>
    <row r="55" spans="1:24" s="26" customFormat="1" ht="29.25" customHeight="1">
      <c r="A55" s="53" t="s">
        <v>16</v>
      </c>
      <c r="B55" s="92">
        <v>18010900</v>
      </c>
      <c r="C55" s="120">
        <v>17850</v>
      </c>
      <c r="D55" s="121">
        <v>13750</v>
      </c>
      <c r="E55" s="120"/>
      <c r="F55" s="125"/>
      <c r="G55" s="125"/>
      <c r="H55" s="142">
        <v>12998.2</v>
      </c>
      <c r="I55" s="125"/>
      <c r="J55" s="120">
        <f t="shared" si="1"/>
        <v>94.53236363636364</v>
      </c>
      <c r="K55" s="120">
        <f t="shared" si="2"/>
        <v>72.81904761904762</v>
      </c>
      <c r="L55" s="125"/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f t="shared" si="3"/>
        <v>17850</v>
      </c>
      <c r="S55" s="120">
        <f t="shared" si="4"/>
        <v>12998.2</v>
      </c>
      <c r="T55" s="120">
        <f t="shared" si="5"/>
        <v>72.81904761904762</v>
      </c>
      <c r="U55" s="46"/>
      <c r="V55" s="46"/>
      <c r="W55" s="52"/>
      <c r="X55" s="46"/>
    </row>
    <row r="56" spans="1:24" s="26" customFormat="1" ht="32.25" customHeight="1">
      <c r="A56" s="53" t="s">
        <v>50</v>
      </c>
      <c r="B56" s="92">
        <v>18011000</v>
      </c>
      <c r="C56" s="120">
        <v>200</v>
      </c>
      <c r="D56" s="121">
        <v>200</v>
      </c>
      <c r="E56" s="120"/>
      <c r="F56" s="125"/>
      <c r="G56" s="125"/>
      <c r="H56" s="142">
        <v>167.2</v>
      </c>
      <c r="I56" s="125"/>
      <c r="J56" s="120">
        <f t="shared" si="1"/>
        <v>83.6</v>
      </c>
      <c r="K56" s="120">
        <f t="shared" si="2"/>
        <v>83.6</v>
      </c>
      <c r="L56" s="125"/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f t="shared" si="3"/>
        <v>200</v>
      </c>
      <c r="S56" s="120">
        <f t="shared" si="4"/>
        <v>167.2</v>
      </c>
      <c r="T56" s="120">
        <f t="shared" si="5"/>
        <v>83.6</v>
      </c>
      <c r="U56" s="46"/>
      <c r="V56" s="46"/>
      <c r="W56" s="52"/>
      <c r="X56" s="46"/>
    </row>
    <row r="57" spans="1:24" s="26" customFormat="1" ht="34.5" customHeight="1">
      <c r="A57" s="53" t="s">
        <v>51</v>
      </c>
      <c r="B57" s="92">
        <v>18011100</v>
      </c>
      <c r="C57" s="120">
        <v>225</v>
      </c>
      <c r="D57" s="121">
        <v>168</v>
      </c>
      <c r="E57" s="120"/>
      <c r="F57" s="125"/>
      <c r="G57" s="125"/>
      <c r="H57" s="142">
        <v>143.8</v>
      </c>
      <c r="I57" s="125"/>
      <c r="J57" s="120">
        <f t="shared" si="1"/>
        <v>85.5952380952381</v>
      </c>
      <c r="K57" s="120">
        <f t="shared" si="2"/>
        <v>63.91111111111112</v>
      </c>
      <c r="L57" s="125"/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f t="shared" si="3"/>
        <v>225</v>
      </c>
      <c r="S57" s="120">
        <f t="shared" si="4"/>
        <v>143.8</v>
      </c>
      <c r="T57" s="120">
        <f t="shared" si="5"/>
        <v>63.91111111111112</v>
      </c>
      <c r="U57" s="46"/>
      <c r="V57" s="46"/>
      <c r="W57" s="52"/>
      <c r="X57" s="46"/>
    </row>
    <row r="58" spans="1:24" s="26" customFormat="1" ht="27" customHeight="1">
      <c r="A58" s="51" t="s">
        <v>52</v>
      </c>
      <c r="B58" s="49">
        <v>18030000</v>
      </c>
      <c r="C58" s="119">
        <f aca="true" t="shared" si="16" ref="C58:H58">C59+C61</f>
        <v>125</v>
      </c>
      <c r="D58" s="119">
        <f t="shared" si="16"/>
        <v>85</v>
      </c>
      <c r="E58" s="119">
        <f t="shared" si="16"/>
        <v>0</v>
      </c>
      <c r="F58" s="119">
        <f t="shared" si="16"/>
        <v>0</v>
      </c>
      <c r="G58" s="119">
        <f t="shared" si="16"/>
        <v>0</v>
      </c>
      <c r="H58" s="119">
        <f t="shared" si="16"/>
        <v>105.5</v>
      </c>
      <c r="I58" s="133"/>
      <c r="J58" s="119">
        <f t="shared" si="1"/>
        <v>124.11764705882354</v>
      </c>
      <c r="K58" s="119">
        <f t="shared" si="2"/>
        <v>84.39999999999999</v>
      </c>
      <c r="L58" s="133"/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9">
        <f t="shared" si="3"/>
        <v>125</v>
      </c>
      <c r="S58" s="119">
        <f t="shared" si="4"/>
        <v>105.5</v>
      </c>
      <c r="T58" s="119">
        <f t="shared" si="5"/>
        <v>84.39999999999999</v>
      </c>
      <c r="U58" s="46"/>
      <c r="V58" s="46"/>
      <c r="W58" s="52"/>
      <c r="X58" s="46"/>
    </row>
    <row r="59" spans="1:24" s="26" customFormat="1" ht="34.5" customHeight="1">
      <c r="A59" s="53" t="s">
        <v>53</v>
      </c>
      <c r="B59" s="92">
        <v>18030100</v>
      </c>
      <c r="C59" s="120">
        <v>80</v>
      </c>
      <c r="D59" s="120">
        <v>55</v>
      </c>
      <c r="E59" s="120"/>
      <c r="F59" s="125"/>
      <c r="G59" s="125"/>
      <c r="H59" s="142">
        <v>75.4</v>
      </c>
      <c r="I59" s="125"/>
      <c r="J59" s="120">
        <f t="shared" si="1"/>
        <v>137.09090909090912</v>
      </c>
      <c r="K59" s="120">
        <f t="shared" si="2"/>
        <v>94.25000000000001</v>
      </c>
      <c r="L59" s="125"/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f t="shared" si="3"/>
        <v>80</v>
      </c>
      <c r="S59" s="120">
        <f t="shared" si="4"/>
        <v>75.4</v>
      </c>
      <c r="T59" s="120">
        <f t="shared" si="5"/>
        <v>94.25000000000001</v>
      </c>
      <c r="U59" s="46"/>
      <c r="V59" s="46"/>
      <c r="W59" s="52"/>
      <c r="X59" s="46"/>
    </row>
    <row r="60" spans="1:24" s="26" customFormat="1" ht="132.75" customHeight="1" hidden="1">
      <c r="A60" s="53"/>
      <c r="B60" s="92"/>
      <c r="C60" s="120"/>
      <c r="D60" s="120"/>
      <c r="E60" s="120"/>
      <c r="F60" s="125"/>
      <c r="G60" s="125"/>
      <c r="H60" s="142"/>
      <c r="I60" s="125"/>
      <c r="J60" s="120" t="e">
        <f t="shared" si="1"/>
        <v>#DIV/0!</v>
      </c>
      <c r="K60" s="120" t="e">
        <f t="shared" si="2"/>
        <v>#DIV/0!</v>
      </c>
      <c r="L60" s="125"/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f t="shared" si="3"/>
        <v>0</v>
      </c>
      <c r="S60" s="120">
        <f t="shared" si="4"/>
        <v>0</v>
      </c>
      <c r="T60" s="120" t="e">
        <f t="shared" si="5"/>
        <v>#DIV/0!</v>
      </c>
      <c r="U60" s="46"/>
      <c r="V60" s="46"/>
      <c r="W60" s="52"/>
      <c r="X60" s="46"/>
    </row>
    <row r="61" spans="1:24" s="26" customFormat="1" ht="33" customHeight="1">
      <c r="A61" s="53" t="s">
        <v>54</v>
      </c>
      <c r="B61" s="92">
        <v>18030200</v>
      </c>
      <c r="C61" s="120">
        <v>45</v>
      </c>
      <c r="D61" s="120">
        <v>30</v>
      </c>
      <c r="E61" s="120"/>
      <c r="F61" s="125"/>
      <c r="G61" s="125"/>
      <c r="H61" s="142">
        <v>30.1</v>
      </c>
      <c r="I61" s="125"/>
      <c r="J61" s="120">
        <f t="shared" si="1"/>
        <v>100.33333333333334</v>
      </c>
      <c r="K61" s="120">
        <f t="shared" si="2"/>
        <v>66.88888888888889</v>
      </c>
      <c r="L61" s="125"/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f t="shared" si="3"/>
        <v>45</v>
      </c>
      <c r="S61" s="120">
        <f t="shared" si="4"/>
        <v>30.1</v>
      </c>
      <c r="T61" s="120">
        <f t="shared" si="5"/>
        <v>66.88888888888889</v>
      </c>
      <c r="U61" s="46"/>
      <c r="V61" s="46"/>
      <c r="W61" s="52"/>
      <c r="X61" s="46"/>
    </row>
    <row r="62" spans="1:24" s="26" customFormat="1" ht="52.5" customHeight="1">
      <c r="A62" s="51" t="s">
        <v>293</v>
      </c>
      <c r="B62" s="49">
        <v>18040000</v>
      </c>
      <c r="C62" s="119">
        <f aca="true" t="shared" si="17" ref="C62:H62">C63</f>
        <v>0</v>
      </c>
      <c r="D62" s="119">
        <f t="shared" si="17"/>
        <v>0</v>
      </c>
      <c r="E62" s="119">
        <f t="shared" si="17"/>
        <v>0</v>
      </c>
      <c r="F62" s="119">
        <f t="shared" si="17"/>
        <v>0</v>
      </c>
      <c r="G62" s="119">
        <f t="shared" si="17"/>
        <v>0</v>
      </c>
      <c r="H62" s="119">
        <f t="shared" si="17"/>
        <v>-0.4</v>
      </c>
      <c r="I62" s="133"/>
      <c r="J62" s="119"/>
      <c r="K62" s="119"/>
      <c r="L62" s="133"/>
      <c r="M62" s="119">
        <v>0</v>
      </c>
      <c r="N62" s="119">
        <v>0</v>
      </c>
      <c r="O62" s="119">
        <v>0</v>
      </c>
      <c r="P62" s="119">
        <v>0</v>
      </c>
      <c r="Q62" s="119">
        <v>0</v>
      </c>
      <c r="R62" s="119">
        <f t="shared" si="3"/>
        <v>0</v>
      </c>
      <c r="S62" s="119">
        <f t="shared" si="4"/>
        <v>-0.4</v>
      </c>
      <c r="T62" s="119"/>
      <c r="U62" s="46"/>
      <c r="V62" s="46"/>
      <c r="W62" s="52"/>
      <c r="X62" s="46"/>
    </row>
    <row r="63" spans="1:24" s="26" customFormat="1" ht="73.5" customHeight="1">
      <c r="A63" s="53" t="s">
        <v>322</v>
      </c>
      <c r="B63" s="92">
        <v>18041900</v>
      </c>
      <c r="C63" s="120">
        <v>0</v>
      </c>
      <c r="D63" s="120">
        <v>0</v>
      </c>
      <c r="E63" s="120"/>
      <c r="F63" s="125"/>
      <c r="G63" s="125"/>
      <c r="H63" s="142">
        <v>-0.4</v>
      </c>
      <c r="I63" s="125"/>
      <c r="J63" s="120"/>
      <c r="K63" s="120"/>
      <c r="L63" s="125"/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f t="shared" si="3"/>
        <v>0</v>
      </c>
      <c r="S63" s="120">
        <f t="shared" si="4"/>
        <v>-0.4</v>
      </c>
      <c r="T63" s="119"/>
      <c r="U63" s="46"/>
      <c r="V63" s="46"/>
      <c r="W63" s="52"/>
      <c r="X63" s="46"/>
    </row>
    <row r="64" spans="1:24" s="47" customFormat="1" ht="32.25" customHeight="1">
      <c r="A64" s="51" t="s">
        <v>55</v>
      </c>
      <c r="B64" s="49">
        <v>18050000</v>
      </c>
      <c r="C64" s="119">
        <f aca="true" t="shared" si="18" ref="C64:H64">C66+C67+C68</f>
        <v>146420</v>
      </c>
      <c r="D64" s="119">
        <f t="shared" si="18"/>
        <v>104320</v>
      </c>
      <c r="E64" s="119">
        <f t="shared" si="18"/>
        <v>0</v>
      </c>
      <c r="F64" s="119">
        <f t="shared" si="18"/>
        <v>0</v>
      </c>
      <c r="G64" s="119">
        <f t="shared" si="18"/>
        <v>0</v>
      </c>
      <c r="H64" s="119">
        <f t="shared" si="18"/>
        <v>111560.8</v>
      </c>
      <c r="I64" s="133"/>
      <c r="J64" s="119">
        <f t="shared" si="1"/>
        <v>106.9409509202454</v>
      </c>
      <c r="K64" s="119">
        <f t="shared" si="2"/>
        <v>76.19232345308018</v>
      </c>
      <c r="L64" s="133"/>
      <c r="M64" s="119">
        <v>0</v>
      </c>
      <c r="N64" s="119">
        <v>0</v>
      </c>
      <c r="O64" s="119">
        <v>0</v>
      </c>
      <c r="P64" s="119">
        <v>0</v>
      </c>
      <c r="Q64" s="119">
        <v>0</v>
      </c>
      <c r="R64" s="119">
        <f t="shared" si="3"/>
        <v>146420</v>
      </c>
      <c r="S64" s="119">
        <f>H64+N64</f>
        <v>111560.8</v>
      </c>
      <c r="T64" s="119">
        <f t="shared" si="5"/>
        <v>76.19232345308018</v>
      </c>
      <c r="U64" s="46"/>
      <c r="V64" s="46"/>
      <c r="W64" s="46"/>
      <c r="X64" s="46"/>
    </row>
    <row r="65" spans="1:24" s="26" customFormat="1" ht="0.75" customHeight="1">
      <c r="A65" s="53"/>
      <c r="B65" s="92"/>
      <c r="C65" s="121"/>
      <c r="D65" s="121"/>
      <c r="E65" s="121"/>
      <c r="F65" s="125"/>
      <c r="G65" s="125"/>
      <c r="H65" s="142"/>
      <c r="I65" s="125"/>
      <c r="J65" s="120" t="e">
        <f t="shared" si="1"/>
        <v>#DIV/0!</v>
      </c>
      <c r="K65" s="120" t="e">
        <f t="shared" si="2"/>
        <v>#DIV/0!</v>
      </c>
      <c r="L65" s="125"/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19">
        <f t="shared" si="3"/>
        <v>0</v>
      </c>
      <c r="S65" s="119">
        <f aca="true" t="shared" si="19" ref="S65:S112">H65+N65</f>
        <v>0</v>
      </c>
      <c r="T65" s="119" t="e">
        <f t="shared" si="5"/>
        <v>#DIV/0!</v>
      </c>
      <c r="U65" s="46"/>
      <c r="V65" s="46"/>
      <c r="W65" s="52"/>
      <c r="X65" s="52"/>
    </row>
    <row r="66" spans="1:24" s="26" customFormat="1" ht="41.25" customHeight="1">
      <c r="A66" s="53" t="s">
        <v>25</v>
      </c>
      <c r="B66" s="92">
        <v>18050300</v>
      </c>
      <c r="C66" s="121">
        <v>15500</v>
      </c>
      <c r="D66" s="121">
        <v>10960</v>
      </c>
      <c r="E66" s="120"/>
      <c r="F66" s="125"/>
      <c r="G66" s="125"/>
      <c r="H66" s="142">
        <v>13162.1</v>
      </c>
      <c r="I66" s="125"/>
      <c r="J66" s="120">
        <f t="shared" si="1"/>
        <v>120.09215328467153</v>
      </c>
      <c r="K66" s="120">
        <f t="shared" si="2"/>
        <v>84.91677419354839</v>
      </c>
      <c r="L66" s="125"/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f t="shared" si="3"/>
        <v>15500</v>
      </c>
      <c r="S66" s="120">
        <f t="shared" si="19"/>
        <v>13162.1</v>
      </c>
      <c r="T66" s="120">
        <f t="shared" si="5"/>
        <v>84.91677419354839</v>
      </c>
      <c r="U66" s="46"/>
      <c r="V66" s="46"/>
      <c r="W66" s="52"/>
      <c r="X66" s="52"/>
    </row>
    <row r="67" spans="1:24" s="26" customFormat="1" ht="37.5" customHeight="1">
      <c r="A67" s="53" t="s">
        <v>26</v>
      </c>
      <c r="B67" s="92">
        <v>18050400</v>
      </c>
      <c r="C67" s="121">
        <v>130920</v>
      </c>
      <c r="D67" s="121">
        <v>93360</v>
      </c>
      <c r="E67" s="120"/>
      <c r="F67" s="125"/>
      <c r="G67" s="125"/>
      <c r="H67" s="142">
        <v>98398.7</v>
      </c>
      <c r="I67" s="125"/>
      <c r="J67" s="120">
        <f t="shared" si="1"/>
        <v>105.39706512425022</v>
      </c>
      <c r="K67" s="120">
        <f t="shared" si="2"/>
        <v>75.1594103269172</v>
      </c>
      <c r="L67" s="125"/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f t="shared" si="3"/>
        <v>130920</v>
      </c>
      <c r="S67" s="120">
        <f t="shared" si="19"/>
        <v>98398.7</v>
      </c>
      <c r="T67" s="120">
        <f t="shared" si="5"/>
        <v>75.1594103269172</v>
      </c>
      <c r="U67" s="46"/>
      <c r="V67" s="46"/>
      <c r="W67" s="52"/>
      <c r="X67" s="52"/>
    </row>
    <row r="68" spans="1:24" s="26" customFormat="1" ht="90" customHeight="1" hidden="1">
      <c r="A68" s="100" t="s">
        <v>294</v>
      </c>
      <c r="B68" s="101">
        <v>18050500</v>
      </c>
      <c r="C68" s="120">
        <v>0</v>
      </c>
      <c r="D68" s="120"/>
      <c r="E68" s="120"/>
      <c r="F68" s="125"/>
      <c r="G68" s="125"/>
      <c r="H68" s="142"/>
      <c r="I68" s="125"/>
      <c r="J68" s="120" t="e">
        <f t="shared" si="1"/>
        <v>#DIV/0!</v>
      </c>
      <c r="K68" s="120" t="e">
        <f t="shared" si="2"/>
        <v>#DIV/0!</v>
      </c>
      <c r="L68" s="125"/>
      <c r="M68" s="120">
        <v>0</v>
      </c>
      <c r="N68" s="120">
        <v>0</v>
      </c>
      <c r="O68" s="120"/>
      <c r="P68" s="120"/>
      <c r="Q68" s="120">
        <v>0</v>
      </c>
      <c r="R68" s="120">
        <f t="shared" si="3"/>
        <v>0</v>
      </c>
      <c r="S68" s="120">
        <f t="shared" si="19"/>
        <v>0</v>
      </c>
      <c r="T68" s="45" t="e">
        <f t="shared" si="5"/>
        <v>#DIV/0!</v>
      </c>
      <c r="U68" s="46"/>
      <c r="V68" s="46"/>
      <c r="W68" s="52"/>
      <c r="X68" s="52"/>
    </row>
    <row r="69" spans="1:24" s="26" customFormat="1" ht="42" customHeight="1">
      <c r="A69" s="51" t="s">
        <v>27</v>
      </c>
      <c r="B69" s="49">
        <v>19000000</v>
      </c>
      <c r="C69" s="119">
        <f aca="true" t="shared" si="20" ref="C69:H69">C70+C76</f>
        <v>0</v>
      </c>
      <c r="D69" s="119">
        <f t="shared" si="20"/>
        <v>0</v>
      </c>
      <c r="E69" s="119">
        <f t="shared" si="20"/>
        <v>0</v>
      </c>
      <c r="F69" s="119">
        <f t="shared" si="20"/>
        <v>0</v>
      </c>
      <c r="G69" s="119">
        <f t="shared" si="20"/>
        <v>0</v>
      </c>
      <c r="H69" s="119">
        <f t="shared" si="20"/>
        <v>0.1</v>
      </c>
      <c r="I69" s="119">
        <v>0</v>
      </c>
      <c r="J69" s="119"/>
      <c r="K69" s="119"/>
      <c r="L69" s="119">
        <v>0</v>
      </c>
      <c r="M69" s="131">
        <f>M70</f>
        <v>8400</v>
      </c>
      <c r="N69" s="131">
        <f>N70+N74</f>
        <v>6794.9</v>
      </c>
      <c r="O69" s="133"/>
      <c r="P69" s="133"/>
      <c r="Q69" s="133">
        <f aca="true" t="shared" si="21" ref="Q69:Q78">N69/M69*100</f>
        <v>80.89166666666667</v>
      </c>
      <c r="R69" s="119">
        <f t="shared" si="3"/>
        <v>8400</v>
      </c>
      <c r="S69" s="119">
        <f t="shared" si="19"/>
        <v>6795</v>
      </c>
      <c r="T69" s="119">
        <f t="shared" si="5"/>
        <v>80.89285714285714</v>
      </c>
      <c r="U69" s="46"/>
      <c r="V69" s="46"/>
      <c r="W69" s="52"/>
      <c r="X69" s="46"/>
    </row>
    <row r="70" spans="1:24" s="26" customFormat="1" ht="27.75" customHeight="1">
      <c r="A70" s="51" t="s">
        <v>28</v>
      </c>
      <c r="B70" s="49">
        <v>19010000</v>
      </c>
      <c r="C70" s="119">
        <f aca="true" t="shared" si="22" ref="C70:H70">C71+C72+C73</f>
        <v>0</v>
      </c>
      <c r="D70" s="119">
        <f t="shared" si="22"/>
        <v>0</v>
      </c>
      <c r="E70" s="119">
        <f t="shared" si="22"/>
        <v>0</v>
      </c>
      <c r="F70" s="119">
        <f t="shared" si="22"/>
        <v>0</v>
      </c>
      <c r="G70" s="119">
        <f t="shared" si="22"/>
        <v>0</v>
      </c>
      <c r="H70" s="119">
        <f t="shared" si="22"/>
        <v>0</v>
      </c>
      <c r="I70" s="119">
        <v>0</v>
      </c>
      <c r="J70" s="119"/>
      <c r="K70" s="119"/>
      <c r="L70" s="119">
        <v>0</v>
      </c>
      <c r="M70" s="131">
        <f>M71+M72+M73</f>
        <v>8400</v>
      </c>
      <c r="N70" s="131">
        <f>N71+N72+N73</f>
        <v>6794.9</v>
      </c>
      <c r="O70" s="133"/>
      <c r="P70" s="133"/>
      <c r="Q70" s="133">
        <f t="shared" si="21"/>
        <v>80.89166666666667</v>
      </c>
      <c r="R70" s="119">
        <f t="shared" si="3"/>
        <v>8400</v>
      </c>
      <c r="S70" s="119">
        <f t="shared" si="19"/>
        <v>6794.9</v>
      </c>
      <c r="T70" s="119">
        <f t="shared" si="5"/>
        <v>80.89166666666667</v>
      </c>
      <c r="U70" s="46"/>
      <c r="V70" s="46"/>
      <c r="W70" s="52"/>
      <c r="X70" s="46"/>
    </row>
    <row r="71" spans="1:24" s="47" customFormat="1" ht="86.25" customHeight="1">
      <c r="A71" s="90" t="s">
        <v>56</v>
      </c>
      <c r="B71" s="92">
        <v>19010100</v>
      </c>
      <c r="C71" s="120">
        <v>0</v>
      </c>
      <c r="D71" s="120">
        <v>0</v>
      </c>
      <c r="E71" s="120">
        <v>0</v>
      </c>
      <c r="F71" s="120">
        <v>0</v>
      </c>
      <c r="G71" s="120">
        <v>0</v>
      </c>
      <c r="H71" s="121">
        <v>0</v>
      </c>
      <c r="I71" s="120">
        <v>0</v>
      </c>
      <c r="J71" s="120"/>
      <c r="K71" s="120"/>
      <c r="L71" s="120">
        <v>0</v>
      </c>
      <c r="M71" s="132">
        <v>8070</v>
      </c>
      <c r="N71" s="156">
        <v>6481.7</v>
      </c>
      <c r="O71" s="125"/>
      <c r="P71" s="125"/>
      <c r="Q71" s="125">
        <f t="shared" si="21"/>
        <v>80.31846344485749</v>
      </c>
      <c r="R71" s="120">
        <f t="shared" si="3"/>
        <v>8070</v>
      </c>
      <c r="S71" s="120">
        <f t="shared" si="19"/>
        <v>6481.7</v>
      </c>
      <c r="T71" s="120">
        <f t="shared" si="5"/>
        <v>80.31846344485749</v>
      </c>
      <c r="U71" s="46"/>
      <c r="V71" s="46"/>
      <c r="W71" s="46"/>
      <c r="X71" s="46"/>
    </row>
    <row r="72" spans="1:24" s="47" customFormat="1" ht="58.5" customHeight="1">
      <c r="A72" s="90" t="s">
        <v>272</v>
      </c>
      <c r="B72" s="92">
        <v>19010200</v>
      </c>
      <c r="C72" s="120">
        <v>0</v>
      </c>
      <c r="D72" s="120">
        <v>0</v>
      </c>
      <c r="E72" s="120">
        <v>0</v>
      </c>
      <c r="F72" s="120">
        <v>0</v>
      </c>
      <c r="G72" s="120">
        <v>0</v>
      </c>
      <c r="H72" s="121">
        <v>0</v>
      </c>
      <c r="I72" s="120">
        <v>0</v>
      </c>
      <c r="J72" s="120"/>
      <c r="K72" s="120"/>
      <c r="L72" s="120">
        <v>0</v>
      </c>
      <c r="M72" s="132">
        <v>230</v>
      </c>
      <c r="N72" s="156">
        <v>215.4</v>
      </c>
      <c r="O72" s="125"/>
      <c r="P72" s="125"/>
      <c r="Q72" s="125">
        <f t="shared" si="21"/>
        <v>93.65217391304348</v>
      </c>
      <c r="R72" s="120">
        <f t="shared" si="3"/>
        <v>230</v>
      </c>
      <c r="S72" s="120">
        <f t="shared" si="19"/>
        <v>215.4</v>
      </c>
      <c r="T72" s="120">
        <f t="shared" si="5"/>
        <v>93.65217391304348</v>
      </c>
      <c r="U72" s="46"/>
      <c r="V72" s="46"/>
      <c r="W72" s="46"/>
      <c r="X72" s="46"/>
    </row>
    <row r="73" spans="1:24" s="26" customFormat="1" ht="75.75" customHeight="1">
      <c r="A73" s="90" t="s">
        <v>273</v>
      </c>
      <c r="B73" s="92">
        <v>19010300</v>
      </c>
      <c r="C73" s="120">
        <v>0</v>
      </c>
      <c r="D73" s="120">
        <v>0</v>
      </c>
      <c r="E73" s="120">
        <v>0</v>
      </c>
      <c r="F73" s="120">
        <v>0</v>
      </c>
      <c r="G73" s="120">
        <v>0</v>
      </c>
      <c r="H73" s="121">
        <v>0</v>
      </c>
      <c r="I73" s="120">
        <v>0</v>
      </c>
      <c r="J73" s="120"/>
      <c r="K73" s="120"/>
      <c r="L73" s="120">
        <v>0</v>
      </c>
      <c r="M73" s="132">
        <v>100</v>
      </c>
      <c r="N73" s="156">
        <v>97.8</v>
      </c>
      <c r="O73" s="125"/>
      <c r="P73" s="125"/>
      <c r="Q73" s="125">
        <f t="shared" si="21"/>
        <v>97.8</v>
      </c>
      <c r="R73" s="120">
        <f t="shared" si="3"/>
        <v>100</v>
      </c>
      <c r="S73" s="120">
        <f t="shared" si="19"/>
        <v>97.8</v>
      </c>
      <c r="T73" s="120">
        <f t="shared" si="5"/>
        <v>97.8</v>
      </c>
      <c r="U73" s="46"/>
      <c r="V73" s="46"/>
      <c r="W73" s="52"/>
      <c r="X73" s="46"/>
    </row>
    <row r="74" spans="1:24" s="26" customFormat="1" ht="44.25" customHeight="1" hidden="1">
      <c r="A74" s="94" t="s">
        <v>249</v>
      </c>
      <c r="B74" s="95">
        <v>19050000</v>
      </c>
      <c r="C74" s="119">
        <f>C75</f>
        <v>0</v>
      </c>
      <c r="D74" s="119">
        <v>0</v>
      </c>
      <c r="E74" s="119">
        <v>0</v>
      </c>
      <c r="F74" s="119">
        <v>0</v>
      </c>
      <c r="G74" s="119">
        <v>0</v>
      </c>
      <c r="H74" s="121">
        <v>0</v>
      </c>
      <c r="I74" s="119">
        <v>0</v>
      </c>
      <c r="J74" s="120"/>
      <c r="K74" s="120"/>
      <c r="L74" s="119">
        <v>0</v>
      </c>
      <c r="M74" s="131">
        <f>M75</f>
        <v>0</v>
      </c>
      <c r="N74" s="133">
        <f>N75</f>
        <v>0</v>
      </c>
      <c r="O74" s="133"/>
      <c r="P74" s="133"/>
      <c r="Q74" s="133"/>
      <c r="R74" s="121">
        <f t="shared" si="3"/>
        <v>0</v>
      </c>
      <c r="S74" s="120">
        <f t="shared" si="19"/>
        <v>0</v>
      </c>
      <c r="T74" s="120" t="e">
        <f t="shared" si="5"/>
        <v>#DIV/0!</v>
      </c>
      <c r="U74" s="46"/>
      <c r="V74" s="46"/>
      <c r="W74" s="52"/>
      <c r="X74" s="46"/>
    </row>
    <row r="75" spans="1:24" s="26" customFormat="1" ht="69.75" customHeight="1" hidden="1">
      <c r="A75" s="98" t="s">
        <v>296</v>
      </c>
      <c r="B75" s="101">
        <v>19050200</v>
      </c>
      <c r="C75" s="120">
        <v>0</v>
      </c>
      <c r="D75" s="120">
        <v>0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0"/>
      <c r="K75" s="120"/>
      <c r="L75" s="121">
        <v>0</v>
      </c>
      <c r="M75" s="153">
        <v>0</v>
      </c>
      <c r="N75" s="142"/>
      <c r="O75" s="142"/>
      <c r="P75" s="142"/>
      <c r="Q75" s="142"/>
      <c r="R75" s="121">
        <f t="shared" si="3"/>
        <v>0</v>
      </c>
      <c r="S75" s="120">
        <f t="shared" si="19"/>
        <v>0</v>
      </c>
      <c r="T75" s="120" t="e">
        <f t="shared" si="5"/>
        <v>#DIV/0!</v>
      </c>
      <c r="U75" s="46"/>
      <c r="V75" s="46"/>
      <c r="W75" s="52"/>
      <c r="X75" s="46"/>
    </row>
    <row r="76" spans="1:24" s="26" customFormat="1" ht="69.75" customHeight="1">
      <c r="A76" s="48" t="s">
        <v>334</v>
      </c>
      <c r="B76" s="49">
        <v>19090000</v>
      </c>
      <c r="C76" s="119">
        <f aca="true" t="shared" si="23" ref="C76:H76">C77</f>
        <v>0</v>
      </c>
      <c r="D76" s="119">
        <f t="shared" si="23"/>
        <v>0</v>
      </c>
      <c r="E76" s="119">
        <f t="shared" si="23"/>
        <v>0</v>
      </c>
      <c r="F76" s="119">
        <f t="shared" si="23"/>
        <v>0</v>
      </c>
      <c r="G76" s="119">
        <f t="shared" si="23"/>
        <v>0</v>
      </c>
      <c r="H76" s="119">
        <f t="shared" si="23"/>
        <v>0.1</v>
      </c>
      <c r="I76" s="119"/>
      <c r="J76" s="119"/>
      <c r="K76" s="119"/>
      <c r="L76" s="119"/>
      <c r="M76" s="131">
        <v>0</v>
      </c>
      <c r="N76" s="133">
        <v>0</v>
      </c>
      <c r="O76" s="133"/>
      <c r="P76" s="133"/>
      <c r="Q76" s="133">
        <v>0</v>
      </c>
      <c r="R76" s="119">
        <f t="shared" si="3"/>
        <v>0</v>
      </c>
      <c r="S76" s="119">
        <f t="shared" si="19"/>
        <v>0.1</v>
      </c>
      <c r="T76" s="119"/>
      <c r="U76" s="46"/>
      <c r="V76" s="46"/>
      <c r="W76" s="93"/>
      <c r="X76" s="46"/>
    </row>
    <row r="77" spans="1:24" s="26" customFormat="1" ht="69.75" customHeight="1">
      <c r="A77" s="90" t="s">
        <v>335</v>
      </c>
      <c r="B77" s="92">
        <v>19090500</v>
      </c>
      <c r="C77" s="120">
        <v>0</v>
      </c>
      <c r="D77" s="120">
        <v>0</v>
      </c>
      <c r="E77" s="121"/>
      <c r="F77" s="121"/>
      <c r="G77" s="121"/>
      <c r="H77" s="121">
        <v>0.1</v>
      </c>
      <c r="I77" s="121"/>
      <c r="J77" s="120"/>
      <c r="K77" s="120"/>
      <c r="L77" s="121"/>
      <c r="M77" s="132">
        <v>0</v>
      </c>
      <c r="N77" s="156">
        <v>0</v>
      </c>
      <c r="O77" s="125"/>
      <c r="P77" s="125"/>
      <c r="Q77" s="125">
        <v>0</v>
      </c>
      <c r="R77" s="120">
        <f t="shared" si="3"/>
        <v>0</v>
      </c>
      <c r="S77" s="120">
        <f t="shared" si="19"/>
        <v>0.1</v>
      </c>
      <c r="T77" s="120"/>
      <c r="U77" s="46"/>
      <c r="V77" s="46"/>
      <c r="W77" s="93"/>
      <c r="X77" s="46"/>
    </row>
    <row r="78" spans="1:24" s="26" customFormat="1" ht="26.25" customHeight="1">
      <c r="A78" s="51" t="s">
        <v>57</v>
      </c>
      <c r="B78" s="49">
        <v>20000000</v>
      </c>
      <c r="C78" s="119">
        <f aca="true" t="shared" si="24" ref="C78:H78">C79+C92+C107</f>
        <v>18311.9</v>
      </c>
      <c r="D78" s="119">
        <f t="shared" si="24"/>
        <v>13347.7</v>
      </c>
      <c r="E78" s="119">
        <f t="shared" si="24"/>
        <v>0</v>
      </c>
      <c r="F78" s="119">
        <f t="shared" si="24"/>
        <v>0</v>
      </c>
      <c r="G78" s="119">
        <f t="shared" si="24"/>
        <v>0</v>
      </c>
      <c r="H78" s="119">
        <f t="shared" si="24"/>
        <v>16583.5</v>
      </c>
      <c r="I78" s="119">
        <f>I79+I92+I107+I118</f>
        <v>0</v>
      </c>
      <c r="J78" s="119">
        <f>H78/D78*100</f>
        <v>124.24237883680334</v>
      </c>
      <c r="K78" s="119">
        <f>H78/C78*100</f>
        <v>90.56132897187075</v>
      </c>
      <c r="L78" s="119"/>
      <c r="M78" s="119">
        <f>M79+M92+M107+M118</f>
        <v>69567.9</v>
      </c>
      <c r="N78" s="119">
        <f>N79+N92+N107+N118</f>
        <v>41681.299999999996</v>
      </c>
      <c r="O78" s="119">
        <f>O107++O118</f>
        <v>0</v>
      </c>
      <c r="P78" s="119">
        <f>P107++P118</f>
        <v>0</v>
      </c>
      <c r="Q78" s="119">
        <f t="shared" si="21"/>
        <v>59.914558294845754</v>
      </c>
      <c r="R78" s="119">
        <f t="shared" si="3"/>
        <v>87879.79999999999</v>
      </c>
      <c r="S78" s="119">
        <f t="shared" si="19"/>
        <v>58264.799999999996</v>
      </c>
      <c r="T78" s="119">
        <f t="shared" si="5"/>
        <v>66.30056053837173</v>
      </c>
      <c r="U78" s="46"/>
      <c r="V78" s="46"/>
      <c r="W78" s="52"/>
      <c r="X78" s="46"/>
    </row>
    <row r="79" spans="1:24" s="26" customFormat="1" ht="30" customHeight="1">
      <c r="A79" s="51" t="s">
        <v>17</v>
      </c>
      <c r="B79" s="49">
        <v>21000000</v>
      </c>
      <c r="C79" s="119">
        <f aca="true" t="shared" si="25" ref="C79:H79">C80+C83</f>
        <v>1523.2</v>
      </c>
      <c r="D79" s="119">
        <f t="shared" si="25"/>
        <v>1128.2</v>
      </c>
      <c r="E79" s="119">
        <f t="shared" si="25"/>
        <v>0</v>
      </c>
      <c r="F79" s="119">
        <f t="shared" si="25"/>
        <v>0</v>
      </c>
      <c r="G79" s="119">
        <f t="shared" si="25"/>
        <v>0</v>
      </c>
      <c r="H79" s="119">
        <f t="shared" si="25"/>
        <v>476.79999999999995</v>
      </c>
      <c r="I79" s="133"/>
      <c r="J79" s="119">
        <f>H79/D79*100</f>
        <v>42.26201028186492</v>
      </c>
      <c r="K79" s="119">
        <f>H79/C79*100</f>
        <v>31.302521008403357</v>
      </c>
      <c r="L79" s="133"/>
      <c r="M79" s="131">
        <v>0</v>
      </c>
      <c r="N79" s="131">
        <f>N91</f>
        <v>15.1</v>
      </c>
      <c r="O79" s="131">
        <v>0</v>
      </c>
      <c r="P79" s="131">
        <v>0</v>
      </c>
      <c r="Q79" s="131">
        <v>0</v>
      </c>
      <c r="R79" s="119">
        <f t="shared" si="3"/>
        <v>1523.2</v>
      </c>
      <c r="S79" s="119">
        <f t="shared" si="19"/>
        <v>491.9</v>
      </c>
      <c r="T79" s="119">
        <f t="shared" si="5"/>
        <v>32.29385504201681</v>
      </c>
      <c r="U79" s="46"/>
      <c r="V79" s="46"/>
      <c r="W79" s="52"/>
      <c r="X79" s="46"/>
    </row>
    <row r="80" spans="1:24" s="26" customFormat="1" ht="119.25" customHeight="1">
      <c r="A80" s="51" t="s">
        <v>274</v>
      </c>
      <c r="B80" s="49">
        <v>21010000</v>
      </c>
      <c r="C80" s="119">
        <f aca="true" t="shared" si="26" ref="C80:H80">C81</f>
        <v>250</v>
      </c>
      <c r="D80" s="119">
        <f t="shared" si="26"/>
        <v>215</v>
      </c>
      <c r="E80" s="119">
        <f t="shared" si="26"/>
        <v>0</v>
      </c>
      <c r="F80" s="119">
        <f t="shared" si="26"/>
        <v>0</v>
      </c>
      <c r="G80" s="119">
        <f t="shared" si="26"/>
        <v>0</v>
      </c>
      <c r="H80" s="119">
        <f t="shared" si="26"/>
        <v>55.4</v>
      </c>
      <c r="I80" s="133"/>
      <c r="J80" s="119">
        <f>H80/D80*100</f>
        <v>25.76744186046512</v>
      </c>
      <c r="K80" s="119">
        <f>H80/C80*100</f>
        <v>22.16</v>
      </c>
      <c r="L80" s="133"/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19">
        <f t="shared" si="3"/>
        <v>250</v>
      </c>
      <c r="S80" s="119">
        <f t="shared" si="19"/>
        <v>55.4</v>
      </c>
      <c r="T80" s="119">
        <f t="shared" si="5"/>
        <v>22.16</v>
      </c>
      <c r="U80" s="46"/>
      <c r="V80" s="46"/>
      <c r="W80" s="52"/>
      <c r="X80" s="46"/>
    </row>
    <row r="81" spans="1:24" s="47" customFormat="1" ht="60.75" customHeight="1">
      <c r="A81" s="90" t="s">
        <v>275</v>
      </c>
      <c r="B81" s="92">
        <v>21010300</v>
      </c>
      <c r="C81" s="120">
        <v>250</v>
      </c>
      <c r="D81" s="120">
        <v>215</v>
      </c>
      <c r="E81" s="120"/>
      <c r="F81" s="125"/>
      <c r="G81" s="125"/>
      <c r="H81" s="156">
        <v>55.4</v>
      </c>
      <c r="I81" s="125"/>
      <c r="J81" s="120">
        <f>H81/D81*100</f>
        <v>25.76744186046512</v>
      </c>
      <c r="K81" s="120">
        <f>H81/C81*100</f>
        <v>22.16</v>
      </c>
      <c r="L81" s="125"/>
      <c r="M81" s="132">
        <v>0</v>
      </c>
      <c r="N81" s="132">
        <v>0</v>
      </c>
      <c r="O81" s="132">
        <v>0</v>
      </c>
      <c r="P81" s="132">
        <v>0</v>
      </c>
      <c r="Q81" s="132">
        <v>0</v>
      </c>
      <c r="R81" s="121">
        <f t="shared" si="3"/>
        <v>250</v>
      </c>
      <c r="S81" s="120">
        <f t="shared" si="19"/>
        <v>55.4</v>
      </c>
      <c r="T81" s="120">
        <f t="shared" si="5"/>
        <v>22.16</v>
      </c>
      <c r="U81" s="46"/>
      <c r="V81" s="46"/>
      <c r="W81" s="46"/>
      <c r="X81" s="46"/>
    </row>
    <row r="82" spans="1:24" s="26" customFormat="1" ht="187.5" customHeight="1" hidden="1">
      <c r="A82" s="100"/>
      <c r="B82" s="101"/>
      <c r="C82" s="120"/>
      <c r="D82" s="120"/>
      <c r="E82" s="121"/>
      <c r="F82" s="125"/>
      <c r="G82" s="125"/>
      <c r="H82" s="156"/>
      <c r="I82" s="125"/>
      <c r="J82" s="45" t="e">
        <f>H82/D82*100</f>
        <v>#DIV/0!</v>
      </c>
      <c r="K82" s="45" t="e">
        <f>H82/C82*100</f>
        <v>#DIV/0!</v>
      </c>
      <c r="L82" s="133"/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45">
        <f t="shared" si="3"/>
        <v>0</v>
      </c>
      <c r="S82" s="45">
        <f t="shared" si="19"/>
        <v>0</v>
      </c>
      <c r="T82" s="45" t="e">
        <f t="shared" si="5"/>
        <v>#DIV/0!</v>
      </c>
      <c r="U82" s="46"/>
      <c r="V82" s="46"/>
      <c r="W82" s="52"/>
      <c r="X82" s="46"/>
    </row>
    <row r="83" spans="1:24" s="26" customFormat="1" ht="28.5" customHeight="1">
      <c r="A83" s="51" t="s">
        <v>4</v>
      </c>
      <c r="B83" s="49">
        <v>21080000</v>
      </c>
      <c r="C83" s="119">
        <f>C87+C88</f>
        <v>1273.2</v>
      </c>
      <c r="D83" s="119">
        <f>D87+D88</f>
        <v>913.2</v>
      </c>
      <c r="E83" s="119">
        <f>E87+E88</f>
        <v>0</v>
      </c>
      <c r="F83" s="119">
        <f>F87+F88</f>
        <v>0</v>
      </c>
      <c r="G83" s="119">
        <f>G87+G88</f>
        <v>0</v>
      </c>
      <c r="H83" s="119">
        <f>H86+H87+H88</f>
        <v>421.4</v>
      </c>
      <c r="I83" s="133"/>
      <c r="J83" s="119">
        <f aca="true" t="shared" si="27" ref="J83:J147">H83/D83*100</f>
        <v>46.14542268944371</v>
      </c>
      <c r="K83" s="119">
        <f aca="true" t="shared" si="28" ref="K83:K112">H83/C83*100</f>
        <v>33.09770656613258</v>
      </c>
      <c r="L83" s="133"/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19">
        <f aca="true" t="shared" si="29" ref="R83:R113">C83+M83</f>
        <v>1273.2</v>
      </c>
      <c r="S83" s="119">
        <f t="shared" si="19"/>
        <v>421.4</v>
      </c>
      <c r="T83" s="119">
        <f aca="true" t="shared" si="30" ref="T83:T112">S83/R83*100</f>
        <v>33.09770656613258</v>
      </c>
      <c r="U83" s="46"/>
      <c r="V83" s="46"/>
      <c r="W83" s="52"/>
      <c r="X83" s="46"/>
    </row>
    <row r="84" spans="1:24" s="26" customFormat="1" ht="19.5" customHeight="1" hidden="1">
      <c r="A84" s="100"/>
      <c r="B84" s="101"/>
      <c r="C84" s="120"/>
      <c r="D84" s="120"/>
      <c r="E84" s="120"/>
      <c r="F84" s="125"/>
      <c r="G84" s="125"/>
      <c r="H84" s="156"/>
      <c r="I84" s="125"/>
      <c r="J84" s="45" t="e">
        <f t="shared" si="27"/>
        <v>#DIV/0!</v>
      </c>
      <c r="K84" s="45" t="e">
        <f t="shared" si="28"/>
        <v>#DIV/0!</v>
      </c>
      <c r="L84" s="125"/>
      <c r="M84" s="131">
        <v>0</v>
      </c>
      <c r="N84" s="131">
        <v>0</v>
      </c>
      <c r="O84" s="131">
        <v>0</v>
      </c>
      <c r="P84" s="131">
        <v>0</v>
      </c>
      <c r="Q84" s="131">
        <v>0</v>
      </c>
      <c r="R84" s="45">
        <f t="shared" si="29"/>
        <v>0</v>
      </c>
      <c r="S84" s="45">
        <f t="shared" si="19"/>
        <v>0</v>
      </c>
      <c r="T84" s="45" t="e">
        <f t="shared" si="30"/>
        <v>#DIV/0!</v>
      </c>
      <c r="U84" s="46"/>
      <c r="V84" s="46"/>
      <c r="W84" s="52"/>
      <c r="X84" s="46"/>
    </row>
    <row r="85" spans="1:24" s="47" customFormat="1" ht="75.75" customHeight="1" hidden="1">
      <c r="A85" s="98"/>
      <c r="B85" s="101"/>
      <c r="C85" s="120"/>
      <c r="D85" s="120"/>
      <c r="E85" s="120"/>
      <c r="F85" s="120"/>
      <c r="G85" s="120"/>
      <c r="H85" s="120"/>
      <c r="I85" s="125"/>
      <c r="J85" s="45" t="e">
        <f t="shared" si="27"/>
        <v>#DIV/0!</v>
      </c>
      <c r="K85" s="45" t="e">
        <f t="shared" si="28"/>
        <v>#DIV/0!</v>
      </c>
      <c r="L85" s="125"/>
      <c r="M85" s="131">
        <v>0</v>
      </c>
      <c r="N85" s="131">
        <v>0</v>
      </c>
      <c r="O85" s="131">
        <v>0</v>
      </c>
      <c r="P85" s="131">
        <v>0</v>
      </c>
      <c r="Q85" s="131">
        <v>0</v>
      </c>
      <c r="R85" s="45">
        <f t="shared" si="29"/>
        <v>0</v>
      </c>
      <c r="S85" s="45">
        <f t="shared" si="19"/>
        <v>0</v>
      </c>
      <c r="T85" s="45" t="e">
        <f t="shared" si="30"/>
        <v>#DIV/0!</v>
      </c>
      <c r="U85" s="46"/>
      <c r="V85" s="46"/>
      <c r="W85" s="46"/>
      <c r="X85" s="46"/>
    </row>
    <row r="86" spans="1:24" s="47" customFormat="1" ht="75.75" customHeight="1">
      <c r="A86" s="90" t="s">
        <v>325</v>
      </c>
      <c r="B86" s="92">
        <v>21080900</v>
      </c>
      <c r="C86" s="120">
        <v>0</v>
      </c>
      <c r="D86" s="120">
        <v>0</v>
      </c>
      <c r="E86" s="120"/>
      <c r="F86" s="120"/>
      <c r="G86" s="120"/>
      <c r="H86" s="120">
        <v>1</v>
      </c>
      <c r="I86" s="125"/>
      <c r="J86" s="120"/>
      <c r="K86" s="120"/>
      <c r="L86" s="125"/>
      <c r="M86" s="132">
        <v>0</v>
      </c>
      <c r="N86" s="132">
        <v>0</v>
      </c>
      <c r="O86" s="132"/>
      <c r="P86" s="132"/>
      <c r="Q86" s="132">
        <v>0</v>
      </c>
      <c r="R86" s="121">
        <f t="shared" si="29"/>
        <v>0</v>
      </c>
      <c r="S86" s="120">
        <f t="shared" si="19"/>
        <v>1</v>
      </c>
      <c r="T86" s="120"/>
      <c r="U86" s="46"/>
      <c r="V86" s="46"/>
      <c r="W86" s="46"/>
      <c r="X86" s="46"/>
    </row>
    <row r="87" spans="1:24" s="47" customFormat="1" ht="45.75" customHeight="1">
      <c r="A87" s="53" t="s">
        <v>323</v>
      </c>
      <c r="B87" s="92">
        <v>21081100</v>
      </c>
      <c r="C87" s="120">
        <v>923.2</v>
      </c>
      <c r="D87" s="120">
        <v>683.2</v>
      </c>
      <c r="E87" s="120"/>
      <c r="F87" s="120"/>
      <c r="G87" s="120"/>
      <c r="H87" s="120">
        <v>156.4</v>
      </c>
      <c r="I87" s="125"/>
      <c r="J87" s="120">
        <f t="shared" si="27"/>
        <v>22.892271662763466</v>
      </c>
      <c r="K87" s="120">
        <f t="shared" si="28"/>
        <v>16.94107452339688</v>
      </c>
      <c r="L87" s="125"/>
      <c r="M87" s="132">
        <v>0</v>
      </c>
      <c r="N87" s="132">
        <v>0</v>
      </c>
      <c r="O87" s="132">
        <v>0</v>
      </c>
      <c r="P87" s="132">
        <v>0</v>
      </c>
      <c r="Q87" s="132">
        <v>0</v>
      </c>
      <c r="R87" s="121">
        <f t="shared" si="29"/>
        <v>923.2</v>
      </c>
      <c r="S87" s="120">
        <f t="shared" si="19"/>
        <v>156.4</v>
      </c>
      <c r="T87" s="120">
        <f t="shared" si="30"/>
        <v>16.94107452339688</v>
      </c>
      <c r="U87" s="46"/>
      <c r="V87" s="46"/>
      <c r="W87" s="54"/>
      <c r="X87" s="46"/>
    </row>
    <row r="88" spans="1:24" s="26" customFormat="1" ht="72" customHeight="1">
      <c r="A88" s="90" t="s">
        <v>58</v>
      </c>
      <c r="B88" s="92">
        <v>21081500</v>
      </c>
      <c r="C88" s="120">
        <v>350</v>
      </c>
      <c r="D88" s="120">
        <v>230</v>
      </c>
      <c r="E88" s="120"/>
      <c r="F88" s="120"/>
      <c r="G88" s="120"/>
      <c r="H88" s="156">
        <v>264</v>
      </c>
      <c r="I88" s="125"/>
      <c r="J88" s="120">
        <f t="shared" si="27"/>
        <v>114.78260869565217</v>
      </c>
      <c r="K88" s="120">
        <f t="shared" si="28"/>
        <v>75.42857142857143</v>
      </c>
      <c r="L88" s="125"/>
      <c r="M88" s="132">
        <v>0</v>
      </c>
      <c r="N88" s="132">
        <v>0</v>
      </c>
      <c r="O88" s="132">
        <v>0</v>
      </c>
      <c r="P88" s="132">
        <v>0</v>
      </c>
      <c r="Q88" s="132">
        <v>0</v>
      </c>
      <c r="R88" s="121">
        <f t="shared" si="29"/>
        <v>350</v>
      </c>
      <c r="S88" s="120">
        <f t="shared" si="19"/>
        <v>264</v>
      </c>
      <c r="T88" s="120">
        <f t="shared" si="30"/>
        <v>75.42857142857143</v>
      </c>
      <c r="U88" s="46"/>
      <c r="V88" s="46"/>
      <c r="W88" s="52"/>
      <c r="X88" s="46"/>
    </row>
    <row r="89" spans="1:24" s="26" customFormat="1" ht="28.5" customHeight="1" hidden="1">
      <c r="A89" s="98"/>
      <c r="B89" s="101"/>
      <c r="C89" s="120"/>
      <c r="D89" s="120"/>
      <c r="E89" s="120"/>
      <c r="F89" s="125"/>
      <c r="G89" s="125"/>
      <c r="H89" s="156"/>
      <c r="I89" s="125"/>
      <c r="J89" s="120" t="e">
        <f t="shared" si="27"/>
        <v>#DIV/0!</v>
      </c>
      <c r="K89" s="120" t="e">
        <f t="shared" si="28"/>
        <v>#DIV/0!</v>
      </c>
      <c r="L89" s="125"/>
      <c r="M89" s="131">
        <v>0</v>
      </c>
      <c r="N89" s="131">
        <v>0</v>
      </c>
      <c r="O89" s="131">
        <v>0</v>
      </c>
      <c r="P89" s="131">
        <v>0</v>
      </c>
      <c r="Q89" s="131">
        <v>0</v>
      </c>
      <c r="R89" s="121">
        <f t="shared" si="29"/>
        <v>0</v>
      </c>
      <c r="S89" s="120">
        <f t="shared" si="19"/>
        <v>0</v>
      </c>
      <c r="T89" s="45" t="e">
        <f t="shared" si="30"/>
        <v>#DIV/0!</v>
      </c>
      <c r="U89" s="46"/>
      <c r="V89" s="46"/>
      <c r="W89" s="52"/>
      <c r="X89" s="46"/>
    </row>
    <row r="90" spans="1:24" s="26" customFormat="1" ht="19.5" customHeight="1" hidden="1">
      <c r="A90" s="100"/>
      <c r="B90" s="101"/>
      <c r="C90" s="120"/>
      <c r="D90" s="120"/>
      <c r="E90" s="121"/>
      <c r="F90" s="150"/>
      <c r="G90" s="150"/>
      <c r="H90" s="156"/>
      <c r="I90" s="125"/>
      <c r="J90" s="120" t="e">
        <f t="shared" si="27"/>
        <v>#DIV/0!</v>
      </c>
      <c r="K90" s="120" t="e">
        <f t="shared" si="28"/>
        <v>#DIV/0!</v>
      </c>
      <c r="L90" s="133"/>
      <c r="M90" s="131">
        <v>0</v>
      </c>
      <c r="N90" s="131">
        <v>0</v>
      </c>
      <c r="O90" s="131">
        <v>0</v>
      </c>
      <c r="P90" s="131">
        <v>0</v>
      </c>
      <c r="Q90" s="131">
        <v>0</v>
      </c>
      <c r="R90" s="121">
        <f t="shared" si="29"/>
        <v>0</v>
      </c>
      <c r="S90" s="120">
        <f t="shared" si="19"/>
        <v>0</v>
      </c>
      <c r="T90" s="45" t="e">
        <f t="shared" si="30"/>
        <v>#DIV/0!</v>
      </c>
      <c r="U90" s="46"/>
      <c r="V90" s="46"/>
      <c r="W90" s="52"/>
      <c r="X90" s="46"/>
    </row>
    <row r="91" spans="1:24" s="26" customFormat="1" ht="59.25" customHeight="1">
      <c r="A91" s="53" t="s">
        <v>342</v>
      </c>
      <c r="B91" s="92">
        <v>21110000</v>
      </c>
      <c r="C91" s="120">
        <v>0</v>
      </c>
      <c r="D91" s="120">
        <v>0</v>
      </c>
      <c r="E91" s="120"/>
      <c r="F91" s="150"/>
      <c r="G91" s="150"/>
      <c r="H91" s="156">
        <v>0</v>
      </c>
      <c r="I91" s="125"/>
      <c r="J91" s="120"/>
      <c r="K91" s="120"/>
      <c r="L91" s="133"/>
      <c r="M91" s="131">
        <v>0</v>
      </c>
      <c r="N91" s="132">
        <v>15.1</v>
      </c>
      <c r="O91" s="131"/>
      <c r="P91" s="131"/>
      <c r="Q91" s="131"/>
      <c r="R91" s="121">
        <f t="shared" si="29"/>
        <v>0</v>
      </c>
      <c r="S91" s="121">
        <f t="shared" si="19"/>
        <v>15.1</v>
      </c>
      <c r="T91" s="45"/>
      <c r="U91" s="46"/>
      <c r="V91" s="46"/>
      <c r="W91" s="116"/>
      <c r="X91" s="46"/>
    </row>
    <row r="92" spans="1:24" s="26" customFormat="1" ht="51.75" customHeight="1">
      <c r="A92" s="48" t="s">
        <v>59</v>
      </c>
      <c r="B92" s="49">
        <v>22000000</v>
      </c>
      <c r="C92" s="119">
        <f aca="true" t="shared" si="31" ref="C92:H92">C93+C101+C103</f>
        <v>12708.7</v>
      </c>
      <c r="D92" s="119">
        <f t="shared" si="31"/>
        <v>9268.5</v>
      </c>
      <c r="E92" s="119">
        <f t="shared" si="31"/>
        <v>0</v>
      </c>
      <c r="F92" s="119">
        <f t="shared" si="31"/>
        <v>0</v>
      </c>
      <c r="G92" s="119">
        <f t="shared" si="31"/>
        <v>0</v>
      </c>
      <c r="H92" s="119">
        <f t="shared" si="31"/>
        <v>10692.5</v>
      </c>
      <c r="I92" s="133"/>
      <c r="J92" s="119">
        <f t="shared" si="27"/>
        <v>115.36386686087286</v>
      </c>
      <c r="K92" s="119">
        <f t="shared" si="28"/>
        <v>84.13527740838951</v>
      </c>
      <c r="L92" s="133"/>
      <c r="M92" s="131">
        <v>0</v>
      </c>
      <c r="N92" s="131">
        <v>0</v>
      </c>
      <c r="O92" s="131">
        <v>0</v>
      </c>
      <c r="P92" s="131">
        <v>0</v>
      </c>
      <c r="Q92" s="131">
        <v>0</v>
      </c>
      <c r="R92" s="119">
        <f t="shared" si="29"/>
        <v>12708.7</v>
      </c>
      <c r="S92" s="119">
        <f t="shared" si="19"/>
        <v>10692.5</v>
      </c>
      <c r="T92" s="119">
        <f t="shared" si="30"/>
        <v>84.13527740838951</v>
      </c>
      <c r="U92" s="46"/>
      <c r="V92" s="46"/>
      <c r="W92" s="52"/>
      <c r="X92" s="46"/>
    </row>
    <row r="93" spans="1:24" s="47" customFormat="1" ht="29.25" customHeight="1">
      <c r="A93" s="48" t="s">
        <v>60</v>
      </c>
      <c r="B93" s="49">
        <v>22010000</v>
      </c>
      <c r="C93" s="119">
        <f aca="true" t="shared" si="32" ref="C93:H93">C94+C95+C98+C99+C100</f>
        <v>7520</v>
      </c>
      <c r="D93" s="119">
        <f t="shared" si="32"/>
        <v>5446.6</v>
      </c>
      <c r="E93" s="119">
        <f t="shared" si="32"/>
        <v>0</v>
      </c>
      <c r="F93" s="119">
        <f t="shared" si="32"/>
        <v>0</v>
      </c>
      <c r="G93" s="119">
        <f t="shared" si="32"/>
        <v>0</v>
      </c>
      <c r="H93" s="119">
        <f t="shared" si="32"/>
        <v>6916.5</v>
      </c>
      <c r="I93" s="133"/>
      <c r="J93" s="119">
        <f t="shared" si="27"/>
        <v>126.98747842690852</v>
      </c>
      <c r="K93" s="119">
        <f t="shared" si="28"/>
        <v>91.9747340425532</v>
      </c>
      <c r="L93" s="133"/>
      <c r="M93" s="131">
        <v>0</v>
      </c>
      <c r="N93" s="131">
        <v>0</v>
      </c>
      <c r="O93" s="131">
        <v>0</v>
      </c>
      <c r="P93" s="131">
        <v>0</v>
      </c>
      <c r="Q93" s="131">
        <v>0</v>
      </c>
      <c r="R93" s="119">
        <f t="shared" si="29"/>
        <v>7520</v>
      </c>
      <c r="S93" s="119">
        <f t="shared" si="19"/>
        <v>6916.5</v>
      </c>
      <c r="T93" s="119">
        <f t="shared" si="30"/>
        <v>91.9747340425532</v>
      </c>
      <c r="U93" s="46"/>
      <c r="V93" s="46"/>
      <c r="W93" s="46"/>
      <c r="X93" s="46"/>
    </row>
    <row r="94" spans="1:24" s="26" customFormat="1" ht="81.75" customHeight="1">
      <c r="A94" s="90" t="s">
        <v>61</v>
      </c>
      <c r="B94" s="92">
        <v>22010200</v>
      </c>
      <c r="C94" s="120">
        <v>110</v>
      </c>
      <c r="D94" s="120">
        <v>90</v>
      </c>
      <c r="E94" s="120"/>
      <c r="F94" s="150"/>
      <c r="G94" s="125"/>
      <c r="H94" s="156">
        <v>43.2</v>
      </c>
      <c r="I94" s="125"/>
      <c r="J94" s="120">
        <f t="shared" si="27"/>
        <v>48.00000000000001</v>
      </c>
      <c r="K94" s="120">
        <f t="shared" si="28"/>
        <v>39.27272727272727</v>
      </c>
      <c r="L94" s="125"/>
      <c r="M94" s="132">
        <v>0</v>
      </c>
      <c r="N94" s="132">
        <v>0</v>
      </c>
      <c r="O94" s="132">
        <v>0</v>
      </c>
      <c r="P94" s="132">
        <v>0</v>
      </c>
      <c r="Q94" s="132">
        <v>0</v>
      </c>
      <c r="R94" s="121">
        <f t="shared" si="29"/>
        <v>110</v>
      </c>
      <c r="S94" s="120">
        <f t="shared" si="19"/>
        <v>43.2</v>
      </c>
      <c r="T94" s="120">
        <f t="shared" si="30"/>
        <v>39.27272727272727</v>
      </c>
      <c r="U94" s="46"/>
      <c r="V94" s="46"/>
      <c r="W94" s="52"/>
      <c r="X94" s="46"/>
    </row>
    <row r="95" spans="1:24" s="26" customFormat="1" ht="63" customHeight="1">
      <c r="A95" s="90" t="s">
        <v>62</v>
      </c>
      <c r="B95" s="92">
        <v>22010300</v>
      </c>
      <c r="C95" s="120">
        <v>470</v>
      </c>
      <c r="D95" s="120">
        <v>340</v>
      </c>
      <c r="E95" s="120"/>
      <c r="F95" s="150"/>
      <c r="G95" s="150"/>
      <c r="H95" s="156">
        <v>407.3</v>
      </c>
      <c r="I95" s="125"/>
      <c r="J95" s="120">
        <f t="shared" si="27"/>
        <v>119.79411764705883</v>
      </c>
      <c r="K95" s="120">
        <f t="shared" si="28"/>
        <v>86.65957446808511</v>
      </c>
      <c r="L95" s="125"/>
      <c r="M95" s="132">
        <v>0</v>
      </c>
      <c r="N95" s="132">
        <v>0</v>
      </c>
      <c r="O95" s="132">
        <v>0</v>
      </c>
      <c r="P95" s="132">
        <v>0</v>
      </c>
      <c r="Q95" s="132">
        <v>0</v>
      </c>
      <c r="R95" s="121">
        <f t="shared" si="29"/>
        <v>470</v>
      </c>
      <c r="S95" s="120">
        <f t="shared" si="19"/>
        <v>407.3</v>
      </c>
      <c r="T95" s="120">
        <f t="shared" si="30"/>
        <v>86.65957446808511</v>
      </c>
      <c r="U95" s="46"/>
      <c r="V95" s="46"/>
      <c r="W95" s="52"/>
      <c r="X95" s="46"/>
    </row>
    <row r="96" spans="1:24" s="26" customFormat="1" ht="97.5" customHeight="1" hidden="1">
      <c r="A96" s="100"/>
      <c r="B96" s="101"/>
      <c r="C96" s="120"/>
      <c r="D96" s="120"/>
      <c r="E96" s="120"/>
      <c r="F96" s="120"/>
      <c r="G96" s="120"/>
      <c r="H96" s="156"/>
      <c r="I96" s="125"/>
      <c r="J96" s="120" t="e">
        <f t="shared" si="27"/>
        <v>#DIV/0!</v>
      </c>
      <c r="K96" s="120" t="e">
        <f t="shared" si="28"/>
        <v>#DIV/0!</v>
      </c>
      <c r="L96" s="125"/>
      <c r="M96" s="132">
        <v>0</v>
      </c>
      <c r="N96" s="132">
        <v>0</v>
      </c>
      <c r="O96" s="132">
        <v>0</v>
      </c>
      <c r="P96" s="132">
        <v>0</v>
      </c>
      <c r="Q96" s="132">
        <v>0</v>
      </c>
      <c r="R96" s="121">
        <f t="shared" si="29"/>
        <v>0</v>
      </c>
      <c r="S96" s="120">
        <f t="shared" si="19"/>
        <v>0</v>
      </c>
      <c r="T96" s="120" t="e">
        <f t="shared" si="30"/>
        <v>#DIV/0!</v>
      </c>
      <c r="U96" s="46"/>
      <c r="V96" s="46"/>
      <c r="W96" s="54"/>
      <c r="X96" s="46"/>
    </row>
    <row r="97" spans="1:24" s="26" customFormat="1" ht="52.5" customHeight="1" hidden="1">
      <c r="A97" s="100"/>
      <c r="B97" s="101"/>
      <c r="C97" s="120"/>
      <c r="D97" s="120"/>
      <c r="E97" s="120"/>
      <c r="F97" s="125"/>
      <c r="G97" s="125"/>
      <c r="H97" s="156"/>
      <c r="I97" s="125"/>
      <c r="J97" s="120" t="e">
        <f t="shared" si="27"/>
        <v>#DIV/0!</v>
      </c>
      <c r="K97" s="120" t="e">
        <f t="shared" si="28"/>
        <v>#DIV/0!</v>
      </c>
      <c r="L97" s="125"/>
      <c r="M97" s="132">
        <v>0</v>
      </c>
      <c r="N97" s="132">
        <v>0</v>
      </c>
      <c r="O97" s="132">
        <v>0</v>
      </c>
      <c r="P97" s="132">
        <v>0</v>
      </c>
      <c r="Q97" s="132">
        <v>0</v>
      </c>
      <c r="R97" s="121">
        <f t="shared" si="29"/>
        <v>0</v>
      </c>
      <c r="S97" s="120">
        <f t="shared" si="19"/>
        <v>0</v>
      </c>
      <c r="T97" s="120" t="e">
        <f t="shared" si="30"/>
        <v>#DIV/0!</v>
      </c>
      <c r="U97" s="46"/>
      <c r="V97" s="46"/>
      <c r="W97" s="52"/>
      <c r="X97" s="46"/>
    </row>
    <row r="98" spans="1:24" s="47" customFormat="1" ht="42.75" customHeight="1">
      <c r="A98" s="90" t="s">
        <v>63</v>
      </c>
      <c r="B98" s="92">
        <v>22012500</v>
      </c>
      <c r="C98" s="120">
        <v>6500</v>
      </c>
      <c r="D98" s="120">
        <v>4700</v>
      </c>
      <c r="E98" s="120"/>
      <c r="F98" s="120"/>
      <c r="G98" s="120"/>
      <c r="H98" s="120">
        <v>6020.3</v>
      </c>
      <c r="I98" s="125"/>
      <c r="J98" s="120">
        <f t="shared" si="27"/>
        <v>128.09148936170214</v>
      </c>
      <c r="K98" s="120">
        <f t="shared" si="28"/>
        <v>92.62</v>
      </c>
      <c r="L98" s="125"/>
      <c r="M98" s="132">
        <v>0</v>
      </c>
      <c r="N98" s="132">
        <v>0</v>
      </c>
      <c r="O98" s="132">
        <v>0</v>
      </c>
      <c r="P98" s="132">
        <v>0</v>
      </c>
      <c r="Q98" s="132">
        <v>0</v>
      </c>
      <c r="R98" s="121">
        <f t="shared" si="29"/>
        <v>6500</v>
      </c>
      <c r="S98" s="120">
        <f t="shared" si="19"/>
        <v>6020.3</v>
      </c>
      <c r="T98" s="120">
        <f t="shared" si="30"/>
        <v>92.62</v>
      </c>
      <c r="U98" s="46"/>
      <c r="V98" s="46"/>
      <c r="W98" s="46"/>
      <c r="X98" s="46"/>
    </row>
    <row r="99" spans="1:24" s="47" customFormat="1" ht="56.25" customHeight="1">
      <c r="A99" s="53" t="s">
        <v>64</v>
      </c>
      <c r="B99" s="92">
        <v>22012600</v>
      </c>
      <c r="C99" s="120">
        <v>360</v>
      </c>
      <c r="D99" s="120">
        <v>260</v>
      </c>
      <c r="E99" s="120"/>
      <c r="F99" s="120"/>
      <c r="G99" s="120"/>
      <c r="H99" s="120">
        <v>390.2</v>
      </c>
      <c r="I99" s="125"/>
      <c r="J99" s="120">
        <f t="shared" si="27"/>
        <v>150.07692307692307</v>
      </c>
      <c r="K99" s="120">
        <f t="shared" si="28"/>
        <v>108.38888888888889</v>
      </c>
      <c r="L99" s="125"/>
      <c r="M99" s="132">
        <v>0</v>
      </c>
      <c r="N99" s="132">
        <v>0</v>
      </c>
      <c r="O99" s="132">
        <v>0</v>
      </c>
      <c r="P99" s="132">
        <v>0</v>
      </c>
      <c r="Q99" s="132">
        <v>0</v>
      </c>
      <c r="R99" s="121">
        <f t="shared" si="29"/>
        <v>360</v>
      </c>
      <c r="S99" s="120">
        <f t="shared" si="19"/>
        <v>390.2</v>
      </c>
      <c r="T99" s="120">
        <f t="shared" si="30"/>
        <v>108.38888888888889</v>
      </c>
      <c r="U99" s="46"/>
      <c r="V99" s="46"/>
      <c r="W99" s="46"/>
      <c r="X99" s="46"/>
    </row>
    <row r="100" spans="1:24" s="26" customFormat="1" ht="102.75" customHeight="1">
      <c r="A100" s="90" t="s">
        <v>276</v>
      </c>
      <c r="B100" s="92">
        <v>22012900</v>
      </c>
      <c r="C100" s="120">
        <v>80</v>
      </c>
      <c r="D100" s="120">
        <v>56.6</v>
      </c>
      <c r="E100" s="120"/>
      <c r="F100" s="120"/>
      <c r="G100" s="120"/>
      <c r="H100" s="120">
        <v>55.5</v>
      </c>
      <c r="I100" s="125"/>
      <c r="J100" s="120">
        <f t="shared" si="27"/>
        <v>98.0565371024735</v>
      </c>
      <c r="K100" s="120">
        <f t="shared" si="28"/>
        <v>69.375</v>
      </c>
      <c r="L100" s="125"/>
      <c r="M100" s="132">
        <v>0</v>
      </c>
      <c r="N100" s="132">
        <v>0</v>
      </c>
      <c r="O100" s="132">
        <v>0</v>
      </c>
      <c r="P100" s="132">
        <v>0</v>
      </c>
      <c r="Q100" s="132">
        <v>0</v>
      </c>
      <c r="R100" s="121">
        <f t="shared" si="29"/>
        <v>80</v>
      </c>
      <c r="S100" s="120">
        <f t="shared" si="19"/>
        <v>55.5</v>
      </c>
      <c r="T100" s="120">
        <f t="shared" si="30"/>
        <v>69.375</v>
      </c>
      <c r="U100" s="46"/>
      <c r="V100" s="46"/>
      <c r="W100" s="52"/>
      <c r="X100" s="52"/>
    </row>
    <row r="101" spans="1:24" s="47" customFormat="1" ht="52.5" customHeight="1">
      <c r="A101" s="48" t="s">
        <v>65</v>
      </c>
      <c r="B101" s="49">
        <v>22080000</v>
      </c>
      <c r="C101" s="119">
        <f aca="true" t="shared" si="33" ref="C101:H101">C102</f>
        <v>4000</v>
      </c>
      <c r="D101" s="119">
        <f t="shared" si="33"/>
        <v>2997</v>
      </c>
      <c r="E101" s="119">
        <f t="shared" si="33"/>
        <v>0</v>
      </c>
      <c r="F101" s="119">
        <f t="shared" si="33"/>
        <v>0</v>
      </c>
      <c r="G101" s="119">
        <f t="shared" si="33"/>
        <v>0</v>
      </c>
      <c r="H101" s="119">
        <f t="shared" si="33"/>
        <v>2916.3</v>
      </c>
      <c r="I101" s="133"/>
      <c r="J101" s="119">
        <f t="shared" si="27"/>
        <v>97.30730730730731</v>
      </c>
      <c r="K101" s="119">
        <f t="shared" si="28"/>
        <v>72.9075</v>
      </c>
      <c r="L101" s="133"/>
      <c r="M101" s="131">
        <v>0</v>
      </c>
      <c r="N101" s="131">
        <v>0</v>
      </c>
      <c r="O101" s="131">
        <v>0</v>
      </c>
      <c r="P101" s="131">
        <v>0</v>
      </c>
      <c r="Q101" s="131">
        <v>0</v>
      </c>
      <c r="R101" s="119">
        <f t="shared" si="29"/>
        <v>4000</v>
      </c>
      <c r="S101" s="119">
        <f t="shared" si="19"/>
        <v>2916.3</v>
      </c>
      <c r="T101" s="119">
        <f t="shared" si="30"/>
        <v>72.9075</v>
      </c>
      <c r="U101" s="46"/>
      <c r="V101" s="46"/>
      <c r="W101" s="46"/>
      <c r="X101" s="46"/>
    </row>
    <row r="102" spans="1:24" s="26" customFormat="1" ht="55.5" customHeight="1">
      <c r="A102" s="90" t="s">
        <v>321</v>
      </c>
      <c r="B102" s="92">
        <v>22080400</v>
      </c>
      <c r="C102" s="120">
        <v>4000</v>
      </c>
      <c r="D102" s="120">
        <v>2997</v>
      </c>
      <c r="E102" s="120"/>
      <c r="F102" s="125"/>
      <c r="G102" s="125"/>
      <c r="H102" s="156">
        <v>2916.3</v>
      </c>
      <c r="I102" s="125"/>
      <c r="J102" s="120">
        <f t="shared" si="27"/>
        <v>97.30730730730731</v>
      </c>
      <c r="K102" s="120">
        <f t="shared" si="28"/>
        <v>72.9075</v>
      </c>
      <c r="L102" s="125"/>
      <c r="M102" s="132">
        <v>0</v>
      </c>
      <c r="N102" s="132">
        <v>0</v>
      </c>
      <c r="O102" s="132">
        <v>0</v>
      </c>
      <c r="P102" s="132">
        <v>0</v>
      </c>
      <c r="Q102" s="132">
        <v>0</v>
      </c>
      <c r="R102" s="121">
        <f t="shared" si="29"/>
        <v>4000</v>
      </c>
      <c r="S102" s="120">
        <f t="shared" si="19"/>
        <v>2916.3</v>
      </c>
      <c r="T102" s="120">
        <f t="shared" si="30"/>
        <v>72.9075</v>
      </c>
      <c r="U102" s="46"/>
      <c r="V102" s="46"/>
      <c r="W102" s="52"/>
      <c r="X102" s="46"/>
    </row>
    <row r="103" spans="1:24" s="47" customFormat="1" ht="25.5" customHeight="1">
      <c r="A103" s="51" t="s">
        <v>66</v>
      </c>
      <c r="B103" s="49">
        <v>22090000</v>
      </c>
      <c r="C103" s="119">
        <f>C104+C105+C106</f>
        <v>1188.7</v>
      </c>
      <c r="D103" s="119">
        <f aca="true" t="shared" si="34" ref="D103:I103">D104+D105+D106</f>
        <v>824.9000000000001</v>
      </c>
      <c r="E103" s="119">
        <f t="shared" si="34"/>
        <v>0</v>
      </c>
      <c r="F103" s="119">
        <f t="shared" si="34"/>
        <v>0</v>
      </c>
      <c r="G103" s="119">
        <f t="shared" si="34"/>
        <v>0</v>
      </c>
      <c r="H103" s="119">
        <f t="shared" si="34"/>
        <v>859.7</v>
      </c>
      <c r="I103" s="119">
        <f t="shared" si="34"/>
        <v>0</v>
      </c>
      <c r="J103" s="119">
        <f t="shared" si="27"/>
        <v>104.2186931749303</v>
      </c>
      <c r="K103" s="119">
        <f t="shared" si="28"/>
        <v>72.32270547657104</v>
      </c>
      <c r="L103" s="133"/>
      <c r="M103" s="131">
        <v>0</v>
      </c>
      <c r="N103" s="131">
        <v>0</v>
      </c>
      <c r="O103" s="131">
        <v>0</v>
      </c>
      <c r="P103" s="131">
        <v>0</v>
      </c>
      <c r="Q103" s="131">
        <v>0</v>
      </c>
      <c r="R103" s="119">
        <f t="shared" si="29"/>
        <v>1188.7</v>
      </c>
      <c r="S103" s="119">
        <f t="shared" si="19"/>
        <v>859.7</v>
      </c>
      <c r="T103" s="119">
        <f t="shared" si="30"/>
        <v>72.32270547657104</v>
      </c>
      <c r="U103" s="46"/>
      <c r="V103" s="46"/>
      <c r="W103" s="46"/>
      <c r="X103" s="46"/>
    </row>
    <row r="104" spans="1:24" s="26" customFormat="1" ht="46.5">
      <c r="A104" s="90" t="s">
        <v>67</v>
      </c>
      <c r="B104" s="92">
        <v>22090100</v>
      </c>
      <c r="C104" s="120">
        <v>1133</v>
      </c>
      <c r="D104" s="120">
        <v>786</v>
      </c>
      <c r="E104" s="120"/>
      <c r="F104" s="125"/>
      <c r="G104" s="125"/>
      <c r="H104" s="156">
        <v>805.5</v>
      </c>
      <c r="I104" s="125"/>
      <c r="J104" s="120">
        <f t="shared" si="27"/>
        <v>102.48091603053436</v>
      </c>
      <c r="K104" s="120">
        <f t="shared" si="28"/>
        <v>71.09443954104148</v>
      </c>
      <c r="L104" s="125"/>
      <c r="M104" s="132">
        <v>0</v>
      </c>
      <c r="N104" s="132">
        <v>0</v>
      </c>
      <c r="O104" s="132">
        <v>0</v>
      </c>
      <c r="P104" s="132">
        <v>0</v>
      </c>
      <c r="Q104" s="132">
        <v>0</v>
      </c>
      <c r="R104" s="121">
        <f t="shared" si="29"/>
        <v>1133</v>
      </c>
      <c r="S104" s="120">
        <f t="shared" si="19"/>
        <v>805.5</v>
      </c>
      <c r="T104" s="120">
        <f t="shared" si="30"/>
        <v>71.09443954104148</v>
      </c>
      <c r="U104" s="84"/>
      <c r="V104" s="46"/>
      <c r="W104" s="52"/>
      <c r="X104" s="46"/>
    </row>
    <row r="105" spans="1:24" s="26" customFormat="1" ht="33" customHeight="1">
      <c r="A105" s="90" t="s">
        <v>68</v>
      </c>
      <c r="B105" s="92">
        <v>22090200</v>
      </c>
      <c r="C105" s="120">
        <v>0.7</v>
      </c>
      <c r="D105" s="120">
        <v>0.7</v>
      </c>
      <c r="E105" s="120"/>
      <c r="F105" s="125"/>
      <c r="G105" s="125"/>
      <c r="H105" s="156">
        <v>0.6</v>
      </c>
      <c r="I105" s="125"/>
      <c r="J105" s="120">
        <f t="shared" si="27"/>
        <v>85.71428571428572</v>
      </c>
      <c r="K105" s="120">
        <f t="shared" si="28"/>
        <v>85.71428571428572</v>
      </c>
      <c r="L105" s="125"/>
      <c r="M105" s="132">
        <v>0</v>
      </c>
      <c r="N105" s="132">
        <v>0</v>
      </c>
      <c r="O105" s="132">
        <v>0</v>
      </c>
      <c r="P105" s="132">
        <v>0</v>
      </c>
      <c r="Q105" s="132">
        <v>0</v>
      </c>
      <c r="R105" s="121">
        <f t="shared" si="29"/>
        <v>0.7</v>
      </c>
      <c r="S105" s="120">
        <f t="shared" si="19"/>
        <v>0.6</v>
      </c>
      <c r="T105" s="120">
        <f t="shared" si="30"/>
        <v>85.71428571428572</v>
      </c>
      <c r="U105" s="84"/>
      <c r="V105" s="46"/>
      <c r="W105" s="52"/>
      <c r="X105" s="46"/>
    </row>
    <row r="106" spans="1:24" s="47" customFormat="1" ht="47.25" customHeight="1">
      <c r="A106" s="53" t="s">
        <v>277</v>
      </c>
      <c r="B106" s="92">
        <v>22090400</v>
      </c>
      <c r="C106" s="120">
        <v>55</v>
      </c>
      <c r="D106" s="120">
        <v>38.2</v>
      </c>
      <c r="E106" s="120"/>
      <c r="F106" s="120"/>
      <c r="G106" s="120"/>
      <c r="H106" s="156">
        <v>53.6</v>
      </c>
      <c r="I106" s="125"/>
      <c r="J106" s="120">
        <f t="shared" si="27"/>
        <v>140.31413612565444</v>
      </c>
      <c r="K106" s="120">
        <f t="shared" si="28"/>
        <v>97.45454545454547</v>
      </c>
      <c r="L106" s="125"/>
      <c r="M106" s="132">
        <v>0</v>
      </c>
      <c r="N106" s="132">
        <v>0</v>
      </c>
      <c r="O106" s="132">
        <v>0</v>
      </c>
      <c r="P106" s="132">
        <v>0</v>
      </c>
      <c r="Q106" s="132">
        <v>0</v>
      </c>
      <c r="R106" s="121">
        <f t="shared" si="29"/>
        <v>55</v>
      </c>
      <c r="S106" s="120">
        <f t="shared" si="19"/>
        <v>53.6</v>
      </c>
      <c r="T106" s="120">
        <f t="shared" si="30"/>
        <v>97.45454545454547</v>
      </c>
      <c r="U106" s="84"/>
      <c r="V106" s="46"/>
      <c r="W106" s="54"/>
      <c r="X106" s="46"/>
    </row>
    <row r="107" spans="1:24" s="47" customFormat="1" ht="25.5" customHeight="1">
      <c r="A107" s="51" t="s">
        <v>18</v>
      </c>
      <c r="B107" s="49">
        <v>24000000</v>
      </c>
      <c r="C107" s="119">
        <f aca="true" t="shared" si="35" ref="C107:H107">C109+C110+C116</f>
        <v>4080</v>
      </c>
      <c r="D107" s="119">
        <f t="shared" si="35"/>
        <v>2951</v>
      </c>
      <c r="E107" s="119">
        <f t="shared" si="35"/>
        <v>0</v>
      </c>
      <c r="F107" s="119">
        <f t="shared" si="35"/>
        <v>0</v>
      </c>
      <c r="G107" s="119">
        <f t="shared" si="35"/>
        <v>0</v>
      </c>
      <c r="H107" s="119">
        <f t="shared" si="35"/>
        <v>5414.2</v>
      </c>
      <c r="I107" s="133"/>
      <c r="J107" s="119">
        <f t="shared" si="27"/>
        <v>183.4700101660454</v>
      </c>
      <c r="K107" s="119">
        <f t="shared" si="28"/>
        <v>132.70098039215685</v>
      </c>
      <c r="L107" s="133"/>
      <c r="M107" s="119">
        <f>M110+M116+M117</f>
        <v>50</v>
      </c>
      <c r="N107" s="119">
        <f>N110+N116+N117</f>
        <v>54.5</v>
      </c>
      <c r="O107" s="133"/>
      <c r="P107" s="133"/>
      <c r="Q107" s="133">
        <f>N107/M107*100</f>
        <v>109.00000000000001</v>
      </c>
      <c r="R107" s="119">
        <f t="shared" si="29"/>
        <v>4130</v>
      </c>
      <c r="S107" s="119">
        <f t="shared" si="19"/>
        <v>5468.7</v>
      </c>
      <c r="T107" s="119">
        <f t="shared" si="30"/>
        <v>132.4140435835351</v>
      </c>
      <c r="U107" s="46"/>
      <c r="V107" s="46"/>
      <c r="W107" s="54"/>
      <c r="X107" s="46"/>
    </row>
    <row r="108" spans="1:24" s="26" customFormat="1" ht="73.5" customHeight="1" hidden="1">
      <c r="A108" s="55"/>
      <c r="B108" s="92"/>
      <c r="C108" s="120"/>
      <c r="D108" s="120"/>
      <c r="E108" s="136"/>
      <c r="F108" s="125"/>
      <c r="G108" s="142"/>
      <c r="H108" s="156"/>
      <c r="I108" s="125"/>
      <c r="J108" s="45" t="e">
        <f t="shared" si="27"/>
        <v>#DIV/0!</v>
      </c>
      <c r="K108" s="45" t="e">
        <f t="shared" si="28"/>
        <v>#DIV/0!</v>
      </c>
      <c r="L108" s="125"/>
      <c r="M108" s="120"/>
      <c r="N108" s="121"/>
      <c r="O108" s="125"/>
      <c r="P108" s="125"/>
      <c r="Q108" s="133" t="e">
        <f>N108/M108*100</f>
        <v>#DIV/0!</v>
      </c>
      <c r="R108" s="45">
        <f t="shared" si="29"/>
        <v>0</v>
      </c>
      <c r="S108" s="45">
        <f t="shared" si="19"/>
        <v>0</v>
      </c>
      <c r="T108" s="45" t="e">
        <f t="shared" si="30"/>
        <v>#DIV/0!</v>
      </c>
      <c r="U108" s="46"/>
      <c r="V108" s="46"/>
      <c r="W108" s="52"/>
      <c r="X108" s="46"/>
    </row>
    <row r="109" spans="1:24" s="26" customFormat="1" ht="75" customHeight="1">
      <c r="A109" s="53" t="s">
        <v>300</v>
      </c>
      <c r="B109" s="92">
        <v>240300000</v>
      </c>
      <c r="C109" s="120">
        <v>0</v>
      </c>
      <c r="D109" s="120">
        <v>0</v>
      </c>
      <c r="E109" s="136"/>
      <c r="F109" s="125"/>
      <c r="G109" s="142"/>
      <c r="H109" s="156">
        <v>5.3</v>
      </c>
      <c r="I109" s="125"/>
      <c r="J109" s="45"/>
      <c r="K109" s="45"/>
      <c r="L109" s="125"/>
      <c r="M109" s="120">
        <v>0</v>
      </c>
      <c r="N109" s="120">
        <v>0</v>
      </c>
      <c r="O109" s="125"/>
      <c r="P109" s="125"/>
      <c r="Q109" s="125">
        <v>0</v>
      </c>
      <c r="R109" s="121">
        <f t="shared" si="29"/>
        <v>0</v>
      </c>
      <c r="S109" s="120">
        <f t="shared" si="19"/>
        <v>5.3</v>
      </c>
      <c r="T109" s="45"/>
      <c r="U109" s="46"/>
      <c r="V109" s="46"/>
      <c r="W109" s="52"/>
      <c r="X109" s="46"/>
    </row>
    <row r="110" spans="1:24" s="56" customFormat="1" ht="26.25" customHeight="1">
      <c r="A110" s="51" t="s">
        <v>4</v>
      </c>
      <c r="B110" s="49">
        <v>24060000</v>
      </c>
      <c r="C110" s="119">
        <f aca="true" t="shared" si="36" ref="C110:H110">C112+C113+C114</f>
        <v>4080</v>
      </c>
      <c r="D110" s="119">
        <f t="shared" si="36"/>
        <v>2951</v>
      </c>
      <c r="E110" s="119">
        <f t="shared" si="36"/>
        <v>0</v>
      </c>
      <c r="F110" s="119">
        <f t="shared" si="36"/>
        <v>0</v>
      </c>
      <c r="G110" s="119">
        <f t="shared" si="36"/>
        <v>0</v>
      </c>
      <c r="H110" s="119">
        <f t="shared" si="36"/>
        <v>3391.7</v>
      </c>
      <c r="I110" s="119" t="e">
        <f>#REF!+I112+I113+I114</f>
        <v>#REF!</v>
      </c>
      <c r="J110" s="119">
        <f t="shared" si="27"/>
        <v>114.9339207048458</v>
      </c>
      <c r="K110" s="119">
        <f t="shared" si="28"/>
        <v>83.12990196078431</v>
      </c>
      <c r="L110" s="119"/>
      <c r="M110" s="119">
        <f>M113+M114</f>
        <v>50</v>
      </c>
      <c r="N110" s="119">
        <f>N113+N114</f>
        <v>54.5</v>
      </c>
      <c r="O110" s="119">
        <f>O113+O114</f>
        <v>0</v>
      </c>
      <c r="P110" s="119">
        <f>P113+P114</f>
        <v>0</v>
      </c>
      <c r="Q110" s="133">
        <f>N110/M110*100</f>
        <v>109.00000000000001</v>
      </c>
      <c r="R110" s="119">
        <f t="shared" si="29"/>
        <v>4130</v>
      </c>
      <c r="S110" s="119">
        <f t="shared" si="19"/>
        <v>3446.2</v>
      </c>
      <c r="T110" s="119">
        <f t="shared" si="30"/>
        <v>83.44309927360774</v>
      </c>
      <c r="U110" s="46"/>
      <c r="V110" s="46"/>
      <c r="W110" s="52"/>
      <c r="X110" s="46"/>
    </row>
    <row r="111" spans="1:24" s="26" customFormat="1" ht="18.75" customHeight="1" hidden="1">
      <c r="A111" s="53"/>
      <c r="B111" s="92"/>
      <c r="C111" s="120"/>
      <c r="D111" s="120"/>
      <c r="E111" s="136"/>
      <c r="F111" s="125"/>
      <c r="G111" s="125"/>
      <c r="H111" s="156"/>
      <c r="I111" s="125"/>
      <c r="J111" s="45" t="e">
        <f t="shared" si="27"/>
        <v>#DIV/0!</v>
      </c>
      <c r="K111" s="45" t="e">
        <f t="shared" si="28"/>
        <v>#DIV/0!</v>
      </c>
      <c r="L111" s="133"/>
      <c r="M111" s="120"/>
      <c r="N111" s="121"/>
      <c r="O111" s="125"/>
      <c r="P111" s="125"/>
      <c r="Q111" s="133" t="e">
        <f>N111/M111*100</f>
        <v>#DIV/0!</v>
      </c>
      <c r="R111" s="45">
        <f t="shared" si="29"/>
        <v>0</v>
      </c>
      <c r="S111" s="45">
        <f t="shared" si="19"/>
        <v>0</v>
      </c>
      <c r="T111" s="45" t="e">
        <f t="shared" si="30"/>
        <v>#DIV/0!</v>
      </c>
      <c r="U111" s="46"/>
      <c r="V111" s="46"/>
      <c r="W111" s="52"/>
      <c r="X111" s="46"/>
    </row>
    <row r="112" spans="1:24" s="26" customFormat="1" ht="27.75" customHeight="1">
      <c r="A112" s="53" t="s">
        <v>4</v>
      </c>
      <c r="B112" s="92">
        <v>24060300</v>
      </c>
      <c r="C112" s="120">
        <v>3630</v>
      </c>
      <c r="D112" s="120">
        <v>2631</v>
      </c>
      <c r="E112" s="136"/>
      <c r="F112" s="125"/>
      <c r="G112" s="125"/>
      <c r="H112" s="156">
        <v>3240.7</v>
      </c>
      <c r="I112" s="125"/>
      <c r="J112" s="121">
        <f t="shared" si="27"/>
        <v>123.173698213607</v>
      </c>
      <c r="K112" s="121">
        <f t="shared" si="28"/>
        <v>89.27548209366391</v>
      </c>
      <c r="L112" s="125"/>
      <c r="M112" s="120">
        <v>0</v>
      </c>
      <c r="N112" s="120">
        <v>0</v>
      </c>
      <c r="O112" s="125"/>
      <c r="P112" s="125"/>
      <c r="Q112" s="125">
        <v>0</v>
      </c>
      <c r="R112" s="120">
        <f t="shared" si="29"/>
        <v>3630</v>
      </c>
      <c r="S112" s="120">
        <f t="shared" si="19"/>
        <v>3240.7</v>
      </c>
      <c r="T112" s="121">
        <f t="shared" si="30"/>
        <v>89.27548209366391</v>
      </c>
      <c r="U112" s="52"/>
      <c r="V112" s="46"/>
      <c r="W112" s="52"/>
      <c r="X112" s="46"/>
    </row>
    <row r="113" spans="1:24" s="47" customFormat="1" ht="92.25" customHeight="1">
      <c r="A113" s="90" t="s">
        <v>69</v>
      </c>
      <c r="B113" s="92">
        <v>24062100</v>
      </c>
      <c r="C113" s="120">
        <v>0</v>
      </c>
      <c r="D113" s="120">
        <v>0</v>
      </c>
      <c r="E113" s="136"/>
      <c r="F113" s="125"/>
      <c r="G113" s="125"/>
      <c r="H113" s="156">
        <v>0</v>
      </c>
      <c r="I113" s="125"/>
      <c r="J113" s="121">
        <v>0</v>
      </c>
      <c r="K113" s="120">
        <v>0</v>
      </c>
      <c r="L113" s="125"/>
      <c r="M113" s="120">
        <v>50</v>
      </c>
      <c r="N113" s="132">
        <v>54.5</v>
      </c>
      <c r="O113" s="125"/>
      <c r="P113" s="125"/>
      <c r="Q113" s="125">
        <f>N113/M113*100</f>
        <v>109.00000000000001</v>
      </c>
      <c r="R113" s="120">
        <f t="shared" si="29"/>
        <v>50</v>
      </c>
      <c r="S113" s="156">
        <f>H113+N113</f>
        <v>54.5</v>
      </c>
      <c r="T113" s="120">
        <f>S113/R113*100</f>
        <v>109.00000000000001</v>
      </c>
      <c r="U113" s="46"/>
      <c r="V113" s="46"/>
      <c r="W113" s="54"/>
      <c r="X113" s="54"/>
    </row>
    <row r="114" spans="1:24" s="47" customFormat="1" ht="174.75" customHeight="1">
      <c r="A114" s="222" t="s">
        <v>278</v>
      </c>
      <c r="B114" s="223">
        <v>24062200</v>
      </c>
      <c r="C114" s="122">
        <v>450</v>
      </c>
      <c r="D114" s="225">
        <v>320</v>
      </c>
      <c r="E114" s="120"/>
      <c r="F114" s="120"/>
      <c r="G114" s="120"/>
      <c r="H114" s="235">
        <v>151</v>
      </c>
      <c r="I114" s="125"/>
      <c r="J114" s="121">
        <f t="shared" si="27"/>
        <v>47.1875</v>
      </c>
      <c r="K114" s="235">
        <f>H114/C114*100</f>
        <v>33.55555555555556</v>
      </c>
      <c r="L114" s="125"/>
      <c r="M114" s="246">
        <v>0</v>
      </c>
      <c r="N114" s="246">
        <v>0</v>
      </c>
      <c r="O114" s="125"/>
      <c r="P114" s="125"/>
      <c r="Q114" s="235">
        <v>0</v>
      </c>
      <c r="R114" s="235">
        <f>C114+M114</f>
        <v>450</v>
      </c>
      <c r="S114" s="235">
        <f>H114+N114</f>
        <v>151</v>
      </c>
      <c r="T114" s="210">
        <f>S114/R114*100</f>
        <v>33.55555555555556</v>
      </c>
      <c r="U114" s="46"/>
      <c r="V114" s="46"/>
      <c r="W114" s="54"/>
      <c r="X114" s="54"/>
    </row>
    <row r="115" spans="1:24" s="47" customFormat="1" ht="46.5" customHeight="1" hidden="1">
      <c r="A115" s="222"/>
      <c r="B115" s="224"/>
      <c r="C115" s="127"/>
      <c r="D115" s="226"/>
      <c r="E115" s="120"/>
      <c r="F115" s="120"/>
      <c r="G115" s="120"/>
      <c r="H115" s="237"/>
      <c r="I115" s="125"/>
      <c r="J115" s="121" t="e">
        <f t="shared" si="27"/>
        <v>#DIV/0!</v>
      </c>
      <c r="K115" s="237"/>
      <c r="L115" s="125"/>
      <c r="M115" s="247"/>
      <c r="N115" s="247"/>
      <c r="O115" s="125"/>
      <c r="P115" s="125"/>
      <c r="Q115" s="237"/>
      <c r="R115" s="237"/>
      <c r="S115" s="237"/>
      <c r="T115" s="211"/>
      <c r="U115" s="46"/>
      <c r="V115" s="46"/>
      <c r="W115" s="46"/>
      <c r="X115" s="46"/>
    </row>
    <row r="116" spans="1:24" s="47" customFormat="1" ht="64.5" customHeight="1">
      <c r="A116" s="117" t="s">
        <v>295</v>
      </c>
      <c r="B116" s="92">
        <v>24160000</v>
      </c>
      <c r="C116" s="120">
        <f>C117</f>
        <v>0</v>
      </c>
      <c r="D116" s="120">
        <f aca="true" t="shared" si="37" ref="D116:I116">D117</f>
        <v>0</v>
      </c>
      <c r="E116" s="120">
        <f t="shared" si="37"/>
        <v>0</v>
      </c>
      <c r="F116" s="120">
        <f t="shared" si="37"/>
        <v>0</v>
      </c>
      <c r="G116" s="120">
        <f t="shared" si="37"/>
        <v>0</v>
      </c>
      <c r="H116" s="120">
        <f t="shared" si="37"/>
        <v>2017.2</v>
      </c>
      <c r="I116" s="120">
        <f t="shared" si="37"/>
        <v>0</v>
      </c>
      <c r="J116" s="121"/>
      <c r="K116" s="120"/>
      <c r="L116" s="120">
        <v>0</v>
      </c>
      <c r="M116" s="132">
        <v>0</v>
      </c>
      <c r="N116" s="132">
        <v>0</v>
      </c>
      <c r="O116" s="125"/>
      <c r="P116" s="125"/>
      <c r="Q116" s="125">
        <v>0</v>
      </c>
      <c r="R116" s="125">
        <f>C116+M116</f>
        <v>0</v>
      </c>
      <c r="S116" s="156">
        <f>H116+N116</f>
        <v>2017.2</v>
      </c>
      <c r="T116" s="124"/>
      <c r="U116" s="46"/>
      <c r="V116" s="46"/>
      <c r="W116" s="46"/>
      <c r="X116" s="46"/>
    </row>
    <row r="117" spans="1:24" s="47" customFormat="1" ht="60" customHeight="1">
      <c r="A117" s="90" t="s">
        <v>336</v>
      </c>
      <c r="B117" s="92">
        <v>24160100</v>
      </c>
      <c r="C117" s="120">
        <v>0</v>
      </c>
      <c r="D117" s="120">
        <v>0</v>
      </c>
      <c r="E117" s="120"/>
      <c r="F117" s="120"/>
      <c r="G117" s="120"/>
      <c r="H117" s="120">
        <v>2017.2</v>
      </c>
      <c r="I117" s="120">
        <v>0</v>
      </c>
      <c r="J117" s="121"/>
      <c r="K117" s="120"/>
      <c r="L117" s="120">
        <v>0</v>
      </c>
      <c r="M117" s="132">
        <v>0</v>
      </c>
      <c r="N117" s="156">
        <v>0</v>
      </c>
      <c r="O117" s="125"/>
      <c r="P117" s="125"/>
      <c r="Q117" s="125">
        <v>0</v>
      </c>
      <c r="R117" s="125">
        <f>C117+M117</f>
        <v>0</v>
      </c>
      <c r="S117" s="156">
        <f>H117+N117</f>
        <v>2017.2</v>
      </c>
      <c r="T117" s="124"/>
      <c r="U117" s="46"/>
      <c r="V117" s="46"/>
      <c r="W117" s="46"/>
      <c r="X117" s="46"/>
    </row>
    <row r="118" spans="1:24" s="26" customFormat="1" ht="33" customHeight="1">
      <c r="A118" s="51" t="s">
        <v>0</v>
      </c>
      <c r="B118" s="49">
        <v>25000000</v>
      </c>
      <c r="C118" s="119">
        <v>0</v>
      </c>
      <c r="D118" s="119">
        <v>0</v>
      </c>
      <c r="E118" s="119">
        <v>0</v>
      </c>
      <c r="F118" s="119">
        <v>0</v>
      </c>
      <c r="G118" s="119">
        <v>0</v>
      </c>
      <c r="H118" s="119">
        <v>0</v>
      </c>
      <c r="I118" s="119">
        <v>0</v>
      </c>
      <c r="J118" s="45"/>
      <c r="K118" s="119"/>
      <c r="L118" s="119">
        <v>0</v>
      </c>
      <c r="M118" s="119">
        <v>69517.9</v>
      </c>
      <c r="N118" s="133">
        <v>41611.7</v>
      </c>
      <c r="O118" s="133"/>
      <c r="P118" s="133"/>
      <c r="Q118" s="133">
        <f>N118/M118*100</f>
        <v>59.85753309579259</v>
      </c>
      <c r="R118" s="133">
        <f>C118+M118</f>
        <v>69517.9</v>
      </c>
      <c r="S118" s="133">
        <f>H118+N118</f>
        <v>41611.7</v>
      </c>
      <c r="T118" s="134">
        <f aca="true" t="shared" si="38" ref="T118:T138">S118/R118*100</f>
        <v>59.85753309579259</v>
      </c>
      <c r="U118" s="46"/>
      <c r="V118" s="46"/>
      <c r="W118" s="52"/>
      <c r="X118" s="52"/>
    </row>
    <row r="119" spans="1:24" s="47" customFormat="1" ht="118.5" customHeight="1" hidden="1">
      <c r="A119" s="96"/>
      <c r="B119" s="95"/>
      <c r="C119" s="119"/>
      <c r="D119" s="45"/>
      <c r="E119" s="45"/>
      <c r="F119" s="154"/>
      <c r="G119" s="135"/>
      <c r="H119" s="135"/>
      <c r="I119" s="133"/>
      <c r="J119" s="45" t="e">
        <f t="shared" si="27"/>
        <v>#DIV/0!</v>
      </c>
      <c r="K119" s="119" t="e">
        <f aca="true" t="shared" si="39" ref="K119:K139">H119/C119*100</f>
        <v>#DIV/0!</v>
      </c>
      <c r="L119" s="133"/>
      <c r="M119" s="119"/>
      <c r="N119" s="135"/>
      <c r="O119" s="133"/>
      <c r="P119" s="133"/>
      <c r="Q119" s="133" t="e">
        <f>N119/M119*100</f>
        <v>#DIV/0!</v>
      </c>
      <c r="R119" s="133">
        <f aca="true" t="shared" si="40" ref="R119:R128">C119+M119</f>
        <v>0</v>
      </c>
      <c r="S119" s="133">
        <f aca="true" t="shared" si="41" ref="S119:S128">H119+N119</f>
        <v>0</v>
      </c>
      <c r="T119" s="134" t="e">
        <f t="shared" si="38"/>
        <v>#DIV/0!</v>
      </c>
      <c r="U119" s="46"/>
      <c r="V119" s="46"/>
      <c r="W119" s="46"/>
      <c r="X119" s="46"/>
    </row>
    <row r="120" spans="1:24" s="47" customFormat="1" ht="42">
      <c r="A120" s="51" t="s">
        <v>29</v>
      </c>
      <c r="B120" s="49">
        <v>30000000</v>
      </c>
      <c r="C120" s="119">
        <f aca="true" t="shared" si="42" ref="C120:H120">C121</f>
        <v>6.8</v>
      </c>
      <c r="D120" s="119">
        <f t="shared" si="42"/>
        <v>3.2</v>
      </c>
      <c r="E120" s="119">
        <f t="shared" si="42"/>
        <v>0</v>
      </c>
      <c r="F120" s="119">
        <f t="shared" si="42"/>
        <v>0</v>
      </c>
      <c r="G120" s="119">
        <f t="shared" si="42"/>
        <v>0</v>
      </c>
      <c r="H120" s="119">
        <f t="shared" si="42"/>
        <v>0.30000000000000004</v>
      </c>
      <c r="I120" s="119">
        <f>I121+I127</f>
        <v>0</v>
      </c>
      <c r="J120" s="119">
        <f t="shared" si="27"/>
        <v>9.375000000000002</v>
      </c>
      <c r="K120" s="119">
        <f t="shared" si="39"/>
        <v>4.411764705882354</v>
      </c>
      <c r="L120" s="133"/>
      <c r="M120" s="119">
        <f>M121+M127</f>
        <v>11745.3</v>
      </c>
      <c r="N120" s="119">
        <f>N121+N127</f>
        <v>13434.1</v>
      </c>
      <c r="O120" s="133"/>
      <c r="P120" s="133"/>
      <c r="Q120" s="133">
        <f>N120/M120*100</f>
        <v>114.37851736439258</v>
      </c>
      <c r="R120" s="133">
        <f t="shared" si="40"/>
        <v>11752.099999999999</v>
      </c>
      <c r="S120" s="133">
        <f t="shared" si="41"/>
        <v>13434.4</v>
      </c>
      <c r="T120" s="134">
        <f t="shared" si="38"/>
        <v>114.31488840292374</v>
      </c>
      <c r="U120" s="46"/>
      <c r="V120" s="46"/>
      <c r="W120" s="46"/>
      <c r="X120" s="46"/>
    </row>
    <row r="121" spans="1:24" s="47" customFormat="1" ht="26.25" customHeight="1">
      <c r="A121" s="51" t="s">
        <v>19</v>
      </c>
      <c r="B121" s="49">
        <v>31000000</v>
      </c>
      <c r="C121" s="119">
        <f aca="true" t="shared" si="43" ref="C121:H121">C122+C124</f>
        <v>6.8</v>
      </c>
      <c r="D121" s="119">
        <f t="shared" si="43"/>
        <v>3.2</v>
      </c>
      <c r="E121" s="119">
        <f t="shared" si="43"/>
        <v>0</v>
      </c>
      <c r="F121" s="119">
        <f t="shared" si="43"/>
        <v>0</v>
      </c>
      <c r="G121" s="119">
        <f t="shared" si="43"/>
        <v>0</v>
      </c>
      <c r="H121" s="119">
        <f t="shared" si="43"/>
        <v>0.30000000000000004</v>
      </c>
      <c r="I121" s="133"/>
      <c r="J121" s="119">
        <f t="shared" si="27"/>
        <v>9.375000000000002</v>
      </c>
      <c r="K121" s="119">
        <f t="shared" si="39"/>
        <v>4.411764705882354</v>
      </c>
      <c r="L121" s="133"/>
      <c r="M121" s="119">
        <f>M125</f>
        <v>437.3</v>
      </c>
      <c r="N121" s="119">
        <f>N125</f>
        <v>437.2</v>
      </c>
      <c r="O121" s="133"/>
      <c r="P121" s="133"/>
      <c r="Q121" s="133">
        <f>N121/M121*100</f>
        <v>99.97713240338439</v>
      </c>
      <c r="R121" s="133">
        <f t="shared" si="40"/>
        <v>444.1</v>
      </c>
      <c r="S121" s="133">
        <f t="shared" si="41"/>
        <v>437.5</v>
      </c>
      <c r="T121" s="134">
        <f t="shared" si="38"/>
        <v>98.51384823238008</v>
      </c>
      <c r="U121" s="46"/>
      <c r="V121" s="46"/>
      <c r="W121" s="46"/>
      <c r="X121" s="46"/>
    </row>
    <row r="122" spans="1:24" s="47" customFormat="1" ht="93.75" customHeight="1">
      <c r="A122" s="48" t="s">
        <v>70</v>
      </c>
      <c r="B122" s="49">
        <v>31010000</v>
      </c>
      <c r="C122" s="119">
        <f aca="true" t="shared" si="44" ref="C122:H122">C123</f>
        <v>2.8</v>
      </c>
      <c r="D122" s="119">
        <f t="shared" si="44"/>
        <v>0.7</v>
      </c>
      <c r="E122" s="119">
        <f t="shared" si="44"/>
        <v>0</v>
      </c>
      <c r="F122" s="119">
        <f t="shared" si="44"/>
        <v>0</v>
      </c>
      <c r="G122" s="119">
        <f t="shared" si="44"/>
        <v>0</v>
      </c>
      <c r="H122" s="119">
        <f t="shared" si="44"/>
        <v>0.2</v>
      </c>
      <c r="I122" s="133"/>
      <c r="J122" s="119">
        <f t="shared" si="27"/>
        <v>28.571428571428577</v>
      </c>
      <c r="K122" s="119">
        <f t="shared" si="39"/>
        <v>7.142857142857144</v>
      </c>
      <c r="L122" s="133"/>
      <c r="M122" s="119">
        <v>0</v>
      </c>
      <c r="N122" s="135">
        <v>0</v>
      </c>
      <c r="O122" s="133"/>
      <c r="P122" s="133"/>
      <c r="Q122" s="133">
        <v>0</v>
      </c>
      <c r="R122" s="133">
        <f t="shared" si="40"/>
        <v>2.8</v>
      </c>
      <c r="S122" s="133">
        <f t="shared" si="41"/>
        <v>0.2</v>
      </c>
      <c r="T122" s="134">
        <f t="shared" si="38"/>
        <v>7.142857142857144</v>
      </c>
      <c r="U122" s="46"/>
      <c r="V122" s="46"/>
      <c r="W122" s="46"/>
      <c r="X122" s="46"/>
    </row>
    <row r="123" spans="1:24" s="26" customFormat="1" ht="71.25" customHeight="1">
      <c r="A123" s="90" t="s">
        <v>71</v>
      </c>
      <c r="B123" s="92">
        <v>31010200</v>
      </c>
      <c r="C123" s="120">
        <v>2.8</v>
      </c>
      <c r="D123" s="121">
        <v>0.7</v>
      </c>
      <c r="E123" s="136"/>
      <c r="F123" s="136"/>
      <c r="G123" s="136"/>
      <c r="H123" s="156">
        <v>0.2</v>
      </c>
      <c r="I123" s="125"/>
      <c r="J123" s="120">
        <f t="shared" si="27"/>
        <v>28.571428571428577</v>
      </c>
      <c r="K123" s="120">
        <f t="shared" si="39"/>
        <v>7.142857142857144</v>
      </c>
      <c r="L123" s="125"/>
      <c r="M123" s="120">
        <v>0</v>
      </c>
      <c r="N123" s="156">
        <v>0</v>
      </c>
      <c r="O123" s="125"/>
      <c r="P123" s="125"/>
      <c r="Q123" s="125">
        <v>0</v>
      </c>
      <c r="R123" s="125">
        <f t="shared" si="40"/>
        <v>2.8</v>
      </c>
      <c r="S123" s="156">
        <f t="shared" si="41"/>
        <v>0.2</v>
      </c>
      <c r="T123" s="124">
        <f t="shared" si="38"/>
        <v>7.142857142857144</v>
      </c>
      <c r="U123" s="46"/>
      <c r="V123" s="52"/>
      <c r="W123" s="52"/>
      <c r="X123" s="52"/>
    </row>
    <row r="124" spans="1:24" s="47" customFormat="1" ht="50.25" customHeight="1">
      <c r="A124" s="51" t="s">
        <v>72</v>
      </c>
      <c r="B124" s="49">
        <v>31020000</v>
      </c>
      <c r="C124" s="119">
        <v>4</v>
      </c>
      <c r="D124" s="119">
        <v>2.5</v>
      </c>
      <c r="E124" s="119"/>
      <c r="F124" s="119"/>
      <c r="G124" s="119"/>
      <c r="H124" s="133">
        <v>0.1</v>
      </c>
      <c r="I124" s="133"/>
      <c r="J124" s="119">
        <f t="shared" si="27"/>
        <v>4</v>
      </c>
      <c r="K124" s="119">
        <f t="shared" si="39"/>
        <v>2.5</v>
      </c>
      <c r="L124" s="133"/>
      <c r="M124" s="131">
        <v>0</v>
      </c>
      <c r="N124" s="133">
        <v>0</v>
      </c>
      <c r="O124" s="137"/>
      <c r="P124" s="137"/>
      <c r="Q124" s="133">
        <v>0</v>
      </c>
      <c r="R124" s="133">
        <f t="shared" si="40"/>
        <v>4</v>
      </c>
      <c r="S124" s="133">
        <f t="shared" si="41"/>
        <v>0.1</v>
      </c>
      <c r="T124" s="134">
        <f t="shared" si="38"/>
        <v>2.5</v>
      </c>
      <c r="U124" s="46"/>
      <c r="V124" s="46"/>
      <c r="W124" s="46"/>
      <c r="X124" s="46"/>
    </row>
    <row r="125" spans="1:24" s="47" customFormat="1" ht="44.25" customHeight="1">
      <c r="A125" s="48" t="s">
        <v>73</v>
      </c>
      <c r="B125" s="49">
        <v>31030000</v>
      </c>
      <c r="C125" s="119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119">
        <v>0</v>
      </c>
      <c r="K125" s="120">
        <v>0</v>
      </c>
      <c r="L125" s="45">
        <v>0</v>
      </c>
      <c r="M125" s="131">
        <v>437.3</v>
      </c>
      <c r="N125" s="133">
        <v>437.2</v>
      </c>
      <c r="O125" s="133"/>
      <c r="P125" s="133"/>
      <c r="Q125" s="133">
        <f>N125/M125*100</f>
        <v>99.97713240338439</v>
      </c>
      <c r="R125" s="133">
        <f t="shared" si="40"/>
        <v>437.3</v>
      </c>
      <c r="S125" s="133">
        <f t="shared" si="41"/>
        <v>437.2</v>
      </c>
      <c r="T125" s="134">
        <f t="shared" si="38"/>
        <v>99.97713240338439</v>
      </c>
      <c r="U125" s="46"/>
      <c r="V125" s="46"/>
      <c r="W125" s="46"/>
      <c r="X125" s="46"/>
    </row>
    <row r="126" spans="1:24" s="47" customFormat="1" ht="13.5" customHeight="1" hidden="1">
      <c r="A126" s="102"/>
      <c r="B126" s="95"/>
      <c r="C126" s="119"/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119" t="e">
        <f t="shared" si="27"/>
        <v>#DIV/0!</v>
      </c>
      <c r="K126" s="120"/>
      <c r="L126" s="45">
        <v>0</v>
      </c>
      <c r="M126" s="131"/>
      <c r="N126" s="133"/>
      <c r="O126" s="133"/>
      <c r="P126" s="133"/>
      <c r="Q126" s="133"/>
      <c r="R126" s="133">
        <f t="shared" si="40"/>
        <v>0</v>
      </c>
      <c r="S126" s="133">
        <f t="shared" si="41"/>
        <v>0</v>
      </c>
      <c r="T126" s="134" t="e">
        <f t="shared" si="38"/>
        <v>#DIV/0!</v>
      </c>
      <c r="U126" s="46"/>
      <c r="V126" s="46"/>
      <c r="W126" s="46"/>
      <c r="X126" s="46"/>
    </row>
    <row r="127" spans="1:24" s="47" customFormat="1" ht="49.5" customHeight="1">
      <c r="A127" s="48" t="s">
        <v>74</v>
      </c>
      <c r="B127" s="49">
        <v>33010000</v>
      </c>
      <c r="C127" s="119">
        <v>0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119">
        <v>0</v>
      </c>
      <c r="J127" s="119">
        <v>0</v>
      </c>
      <c r="K127" s="120">
        <v>0</v>
      </c>
      <c r="L127" s="45">
        <v>0</v>
      </c>
      <c r="M127" s="131">
        <f>M128</f>
        <v>11308</v>
      </c>
      <c r="N127" s="131">
        <f>N128</f>
        <v>12996.9</v>
      </c>
      <c r="O127" s="138"/>
      <c r="P127" s="138"/>
      <c r="Q127" s="138">
        <f>N127/M127*100</f>
        <v>114.93544393349842</v>
      </c>
      <c r="R127" s="133">
        <f t="shared" si="40"/>
        <v>11308</v>
      </c>
      <c r="S127" s="133">
        <f t="shared" si="41"/>
        <v>12996.9</v>
      </c>
      <c r="T127" s="134">
        <f t="shared" si="38"/>
        <v>114.93544393349842</v>
      </c>
      <c r="U127" s="46"/>
      <c r="V127" s="46"/>
      <c r="W127" s="46"/>
      <c r="X127" s="46"/>
    </row>
    <row r="128" spans="1:24" s="26" customFormat="1" ht="76.5" customHeight="1">
      <c r="A128" s="90" t="s">
        <v>75</v>
      </c>
      <c r="B128" s="92">
        <v>33010100</v>
      </c>
      <c r="C128" s="120">
        <v>0</v>
      </c>
      <c r="D128" s="120">
        <v>0</v>
      </c>
      <c r="E128" s="120">
        <v>0</v>
      </c>
      <c r="F128" s="120">
        <v>0</v>
      </c>
      <c r="G128" s="120">
        <v>0</v>
      </c>
      <c r="H128" s="120">
        <v>0</v>
      </c>
      <c r="I128" s="120">
        <v>0</v>
      </c>
      <c r="J128" s="120">
        <v>0</v>
      </c>
      <c r="K128" s="120">
        <v>0</v>
      </c>
      <c r="L128" s="120">
        <v>0</v>
      </c>
      <c r="M128" s="132">
        <v>11308</v>
      </c>
      <c r="N128" s="156">
        <v>12996.9</v>
      </c>
      <c r="O128" s="125"/>
      <c r="P128" s="125"/>
      <c r="Q128" s="139">
        <f>N128/M128*100</f>
        <v>114.93544393349842</v>
      </c>
      <c r="R128" s="125">
        <f t="shared" si="40"/>
        <v>11308</v>
      </c>
      <c r="S128" s="156">
        <f t="shared" si="41"/>
        <v>12996.9</v>
      </c>
      <c r="T128" s="124">
        <f t="shared" si="38"/>
        <v>114.93544393349842</v>
      </c>
      <c r="U128" s="46"/>
      <c r="V128" s="46"/>
      <c r="W128" s="52"/>
      <c r="X128" s="52"/>
    </row>
    <row r="129" spans="1:24" s="26" customFormat="1" ht="100.5" customHeight="1" hidden="1">
      <c r="A129" s="103"/>
      <c r="B129" s="101"/>
      <c r="C129" s="120"/>
      <c r="D129" s="121"/>
      <c r="E129" s="121"/>
      <c r="F129" s="125"/>
      <c r="G129" s="125"/>
      <c r="H129" s="156"/>
      <c r="I129" s="125"/>
      <c r="J129" s="45" t="e">
        <f t="shared" si="27"/>
        <v>#DIV/0!</v>
      </c>
      <c r="K129" s="120" t="e">
        <f t="shared" si="39"/>
        <v>#DIV/0!</v>
      </c>
      <c r="L129" s="125"/>
      <c r="M129" s="153"/>
      <c r="N129" s="156"/>
      <c r="O129" s="125"/>
      <c r="P129" s="125"/>
      <c r="Q129" s="139" t="e">
        <f aca="true" t="shared" si="45" ref="Q129:Q138">N129/M129*100</f>
        <v>#DIV/0!</v>
      </c>
      <c r="R129" s="133">
        <f>D129+M129</f>
        <v>0</v>
      </c>
      <c r="S129" s="133">
        <f>H129+N129</f>
        <v>0</v>
      </c>
      <c r="T129" s="134" t="e">
        <f t="shared" si="38"/>
        <v>#DIV/0!</v>
      </c>
      <c r="U129" s="52"/>
      <c r="V129" s="46"/>
      <c r="W129" s="52"/>
      <c r="X129" s="52"/>
    </row>
    <row r="130" spans="1:24" s="26" customFormat="1" ht="26.25" customHeight="1">
      <c r="A130" s="57" t="s">
        <v>39</v>
      </c>
      <c r="B130" s="49">
        <v>40000000</v>
      </c>
      <c r="C130" s="119">
        <f aca="true" t="shared" si="46" ref="C130:I130">C131</f>
        <v>465739.5</v>
      </c>
      <c r="D130" s="119">
        <f t="shared" si="46"/>
        <v>350529.7</v>
      </c>
      <c r="E130" s="119">
        <f t="shared" si="46"/>
        <v>0</v>
      </c>
      <c r="F130" s="119">
        <f t="shared" si="46"/>
        <v>0</v>
      </c>
      <c r="G130" s="119">
        <f t="shared" si="46"/>
        <v>0</v>
      </c>
      <c r="H130" s="119">
        <f t="shared" si="46"/>
        <v>349594</v>
      </c>
      <c r="I130" s="119" t="e">
        <f t="shared" si="46"/>
        <v>#REF!</v>
      </c>
      <c r="J130" s="119">
        <f t="shared" si="27"/>
        <v>99.7330611357611</v>
      </c>
      <c r="K130" s="119">
        <f t="shared" si="39"/>
        <v>75.06213237228107</v>
      </c>
      <c r="L130" s="119"/>
      <c r="M130" s="119">
        <f>M131</f>
        <v>82400</v>
      </c>
      <c r="N130" s="119">
        <f>N131</f>
        <v>73763.2</v>
      </c>
      <c r="O130" s="133"/>
      <c r="P130" s="133"/>
      <c r="Q130" s="138">
        <f t="shared" si="45"/>
        <v>89.51844660194175</v>
      </c>
      <c r="R130" s="133">
        <f aca="true" t="shared" si="47" ref="R130:R139">C130+M130</f>
        <v>548139.5</v>
      </c>
      <c r="S130" s="133">
        <f>H130+N130</f>
        <v>423357.2</v>
      </c>
      <c r="T130" s="134">
        <f t="shared" si="38"/>
        <v>77.23530232723604</v>
      </c>
      <c r="U130" s="52"/>
      <c r="V130" s="46"/>
      <c r="W130" s="52"/>
      <c r="X130" s="52"/>
    </row>
    <row r="131" spans="1:24" s="26" customFormat="1" ht="39" customHeight="1">
      <c r="A131" s="57" t="s">
        <v>6</v>
      </c>
      <c r="B131" s="49">
        <v>41000000</v>
      </c>
      <c r="C131" s="119">
        <f aca="true" t="shared" si="48" ref="C131:I131">C132+C139</f>
        <v>465739.5</v>
      </c>
      <c r="D131" s="119">
        <f t="shared" si="48"/>
        <v>350529.7</v>
      </c>
      <c r="E131" s="119">
        <f t="shared" si="48"/>
        <v>0</v>
      </c>
      <c r="F131" s="119">
        <f t="shared" si="48"/>
        <v>0</v>
      </c>
      <c r="G131" s="119">
        <f t="shared" si="48"/>
        <v>0</v>
      </c>
      <c r="H131" s="119">
        <f t="shared" si="48"/>
        <v>349594</v>
      </c>
      <c r="I131" s="119" t="e">
        <f t="shared" si="48"/>
        <v>#REF!</v>
      </c>
      <c r="J131" s="119">
        <f t="shared" si="27"/>
        <v>99.7330611357611</v>
      </c>
      <c r="K131" s="119">
        <f t="shared" si="39"/>
        <v>75.06213237228107</v>
      </c>
      <c r="L131" s="119" t="e">
        <f>L132+L139</f>
        <v>#REF!</v>
      </c>
      <c r="M131" s="119">
        <f>M132+M139</f>
        <v>82400</v>
      </c>
      <c r="N131" s="119">
        <f>N132+N139</f>
        <v>73763.2</v>
      </c>
      <c r="O131" s="119">
        <f>O132+O139</f>
        <v>0</v>
      </c>
      <c r="P131" s="119">
        <f>P132+P139</f>
        <v>0</v>
      </c>
      <c r="Q131" s="138">
        <f t="shared" si="45"/>
        <v>89.51844660194175</v>
      </c>
      <c r="R131" s="133">
        <f t="shared" si="47"/>
        <v>548139.5</v>
      </c>
      <c r="S131" s="133">
        <f aca="true" t="shared" si="49" ref="S131:S139">H131+N131</f>
        <v>423357.2</v>
      </c>
      <c r="T131" s="134">
        <f t="shared" si="38"/>
        <v>77.23530232723604</v>
      </c>
      <c r="U131" s="52"/>
      <c r="V131" s="46"/>
      <c r="W131" s="52"/>
      <c r="X131" s="52"/>
    </row>
    <row r="132" spans="1:24" s="47" customFormat="1" ht="35.25" customHeight="1">
      <c r="A132" s="57" t="s">
        <v>76</v>
      </c>
      <c r="B132" s="49">
        <v>41030000</v>
      </c>
      <c r="C132" s="119">
        <f aca="true" t="shared" si="50" ref="C132:H132">C134+C135+C138</f>
        <v>432831.1</v>
      </c>
      <c r="D132" s="119">
        <f t="shared" si="50"/>
        <v>321095.3</v>
      </c>
      <c r="E132" s="119">
        <f t="shared" si="50"/>
        <v>0</v>
      </c>
      <c r="F132" s="119">
        <f t="shared" si="50"/>
        <v>0</v>
      </c>
      <c r="G132" s="119">
        <f t="shared" si="50"/>
        <v>0</v>
      </c>
      <c r="H132" s="119">
        <f t="shared" si="50"/>
        <v>321095.3</v>
      </c>
      <c r="I132" s="119" t="e">
        <f>#REF!+I135+#REF!+#REF!+#REF!+#REF!</f>
        <v>#REF!</v>
      </c>
      <c r="J132" s="119">
        <f t="shared" si="27"/>
        <v>100</v>
      </c>
      <c r="K132" s="119">
        <f t="shared" si="39"/>
        <v>74.18489567870701</v>
      </c>
      <c r="L132" s="119" t="e">
        <f>#REF!+L135+#REF!+#REF!+#REF!+#REF!</f>
        <v>#REF!</v>
      </c>
      <c r="M132" s="119">
        <f>M134+M135+M138</f>
        <v>82400</v>
      </c>
      <c r="N132" s="119">
        <f>N134+N135+N138</f>
        <v>73763.2</v>
      </c>
      <c r="O132" s="133"/>
      <c r="P132" s="133"/>
      <c r="Q132" s="138">
        <f t="shared" si="45"/>
        <v>89.51844660194175</v>
      </c>
      <c r="R132" s="133">
        <f t="shared" si="47"/>
        <v>515231.1</v>
      </c>
      <c r="S132" s="133">
        <f t="shared" si="49"/>
        <v>394858.5</v>
      </c>
      <c r="T132" s="134">
        <f t="shared" si="38"/>
        <v>76.63716340104469</v>
      </c>
      <c r="U132" s="46"/>
      <c r="V132" s="46"/>
      <c r="W132" s="46"/>
      <c r="X132" s="46"/>
    </row>
    <row r="133" spans="1:24" s="26" customFormat="1" ht="409.5" customHeight="1" hidden="1">
      <c r="A133" s="104"/>
      <c r="B133" s="101"/>
      <c r="C133" s="120"/>
      <c r="D133" s="121"/>
      <c r="E133" s="121"/>
      <c r="F133" s="125"/>
      <c r="G133" s="125"/>
      <c r="H133" s="156"/>
      <c r="I133" s="125"/>
      <c r="J133" s="45" t="e">
        <f t="shared" si="27"/>
        <v>#DIV/0!</v>
      </c>
      <c r="K133" s="119" t="e">
        <f t="shared" si="39"/>
        <v>#DIV/0!</v>
      </c>
      <c r="L133" s="125"/>
      <c r="M133" s="132"/>
      <c r="N133" s="156"/>
      <c r="O133" s="125"/>
      <c r="P133" s="125"/>
      <c r="Q133" s="139" t="e">
        <f t="shared" si="45"/>
        <v>#DIV/0!</v>
      </c>
      <c r="R133" s="133">
        <f t="shared" si="47"/>
        <v>0</v>
      </c>
      <c r="S133" s="133">
        <f t="shared" si="49"/>
        <v>0</v>
      </c>
      <c r="T133" s="134" t="e">
        <f t="shared" si="38"/>
        <v>#DIV/0!</v>
      </c>
      <c r="U133" s="52"/>
      <c r="V133" s="46"/>
      <c r="W133" s="52"/>
      <c r="X133" s="52"/>
    </row>
    <row r="134" spans="1:24" s="26" customFormat="1" ht="75" customHeight="1">
      <c r="A134" s="58" t="s">
        <v>337</v>
      </c>
      <c r="B134" s="92">
        <v>41031400</v>
      </c>
      <c r="C134" s="120">
        <v>0</v>
      </c>
      <c r="D134" s="120">
        <v>0</v>
      </c>
      <c r="E134" s="120"/>
      <c r="F134" s="125"/>
      <c r="G134" s="125"/>
      <c r="H134" s="156">
        <v>0</v>
      </c>
      <c r="I134" s="125"/>
      <c r="J134" s="120">
        <v>0</v>
      </c>
      <c r="K134" s="120">
        <v>0</v>
      </c>
      <c r="L134" s="125"/>
      <c r="M134" s="132">
        <v>72400</v>
      </c>
      <c r="N134" s="156">
        <v>63763.2</v>
      </c>
      <c r="O134" s="125"/>
      <c r="P134" s="125"/>
      <c r="Q134" s="139">
        <f t="shared" si="45"/>
        <v>88.0707182320442</v>
      </c>
      <c r="R134" s="125">
        <f t="shared" si="47"/>
        <v>72400</v>
      </c>
      <c r="S134" s="156">
        <f t="shared" si="49"/>
        <v>63763.2</v>
      </c>
      <c r="T134" s="124">
        <f t="shared" si="38"/>
        <v>88.0707182320442</v>
      </c>
      <c r="U134" s="77"/>
      <c r="V134" s="46"/>
      <c r="W134" s="77"/>
      <c r="X134" s="77"/>
    </row>
    <row r="135" spans="1:24" s="26" customFormat="1" ht="42.75">
      <c r="A135" s="90" t="s">
        <v>77</v>
      </c>
      <c r="B135" s="92">
        <v>41033900</v>
      </c>
      <c r="C135" s="120">
        <v>422831.1</v>
      </c>
      <c r="D135" s="120">
        <v>311095.3</v>
      </c>
      <c r="E135" s="120"/>
      <c r="F135" s="125"/>
      <c r="G135" s="125"/>
      <c r="H135" s="156">
        <v>311095.3</v>
      </c>
      <c r="I135" s="125"/>
      <c r="J135" s="120">
        <f t="shared" si="27"/>
        <v>100</v>
      </c>
      <c r="K135" s="120">
        <f t="shared" si="39"/>
        <v>73.57436574556601</v>
      </c>
      <c r="L135" s="125"/>
      <c r="M135" s="132">
        <v>0</v>
      </c>
      <c r="N135" s="132">
        <v>0</v>
      </c>
      <c r="O135" s="132">
        <v>0</v>
      </c>
      <c r="P135" s="132">
        <v>0</v>
      </c>
      <c r="Q135" s="139">
        <v>0</v>
      </c>
      <c r="R135" s="125">
        <f t="shared" si="47"/>
        <v>422831.1</v>
      </c>
      <c r="S135" s="156">
        <f t="shared" si="49"/>
        <v>311095.3</v>
      </c>
      <c r="T135" s="124">
        <f t="shared" si="38"/>
        <v>73.57436574556601</v>
      </c>
      <c r="U135" s="52"/>
      <c r="V135" s="46"/>
      <c r="W135" s="52"/>
      <c r="X135" s="52"/>
    </row>
    <row r="136" spans="1:24" s="26" customFormat="1" ht="12" customHeight="1" hidden="1">
      <c r="A136" s="98"/>
      <c r="B136" s="238"/>
      <c r="C136" s="120"/>
      <c r="D136" s="120"/>
      <c r="E136" s="120"/>
      <c r="F136" s="125"/>
      <c r="G136" s="125"/>
      <c r="H136" s="230"/>
      <c r="I136" s="125"/>
      <c r="J136" s="120" t="e">
        <f t="shared" si="27"/>
        <v>#DIV/0!</v>
      </c>
      <c r="K136" s="120" t="e">
        <f t="shared" si="39"/>
        <v>#DIV/0!</v>
      </c>
      <c r="L136" s="125"/>
      <c r="M136" s="132">
        <v>0</v>
      </c>
      <c r="N136" s="132">
        <v>0</v>
      </c>
      <c r="O136" s="132">
        <v>0</v>
      </c>
      <c r="P136" s="132">
        <v>0</v>
      </c>
      <c r="Q136" s="139" t="e">
        <f t="shared" si="45"/>
        <v>#DIV/0!</v>
      </c>
      <c r="R136" s="125">
        <f t="shared" si="47"/>
        <v>0</v>
      </c>
      <c r="S136" s="156">
        <f t="shared" si="49"/>
        <v>0</v>
      </c>
      <c r="T136" s="124" t="e">
        <f t="shared" si="38"/>
        <v>#DIV/0!</v>
      </c>
      <c r="U136" s="253"/>
      <c r="V136" s="252"/>
      <c r="W136" s="52"/>
      <c r="X136" s="52"/>
    </row>
    <row r="137" spans="1:24" s="26" customFormat="1" ht="17.25" customHeight="1" hidden="1">
      <c r="A137" s="98"/>
      <c r="B137" s="238"/>
      <c r="C137" s="120"/>
      <c r="D137" s="120"/>
      <c r="E137" s="120"/>
      <c r="F137" s="125"/>
      <c r="G137" s="125"/>
      <c r="H137" s="230"/>
      <c r="I137" s="125"/>
      <c r="J137" s="120" t="e">
        <f t="shared" si="27"/>
        <v>#DIV/0!</v>
      </c>
      <c r="K137" s="120" t="e">
        <f t="shared" si="39"/>
        <v>#DIV/0!</v>
      </c>
      <c r="L137" s="125"/>
      <c r="M137" s="132">
        <v>0</v>
      </c>
      <c r="N137" s="132">
        <v>0</v>
      </c>
      <c r="O137" s="132">
        <v>0</v>
      </c>
      <c r="P137" s="132">
        <v>0</v>
      </c>
      <c r="Q137" s="139" t="e">
        <f t="shared" si="45"/>
        <v>#DIV/0!</v>
      </c>
      <c r="R137" s="125">
        <f t="shared" si="47"/>
        <v>0</v>
      </c>
      <c r="S137" s="156">
        <f t="shared" si="49"/>
        <v>0</v>
      </c>
      <c r="T137" s="124" t="e">
        <f t="shared" si="38"/>
        <v>#DIV/0!</v>
      </c>
      <c r="U137" s="253"/>
      <c r="V137" s="252"/>
      <c r="W137" s="52"/>
      <c r="X137" s="52"/>
    </row>
    <row r="138" spans="1:24" s="26" customFormat="1" ht="63.75" customHeight="1">
      <c r="A138" s="90" t="s">
        <v>324</v>
      </c>
      <c r="B138" s="92">
        <v>41034500</v>
      </c>
      <c r="C138" s="120">
        <v>10000</v>
      </c>
      <c r="D138" s="120">
        <v>10000</v>
      </c>
      <c r="E138" s="120"/>
      <c r="F138" s="125"/>
      <c r="G138" s="125"/>
      <c r="H138" s="156">
        <v>10000</v>
      </c>
      <c r="I138" s="125"/>
      <c r="J138" s="120">
        <f t="shared" si="27"/>
        <v>100</v>
      </c>
      <c r="K138" s="120">
        <f t="shared" si="39"/>
        <v>100</v>
      </c>
      <c r="L138" s="125"/>
      <c r="M138" s="132">
        <v>10000</v>
      </c>
      <c r="N138" s="132">
        <v>10000</v>
      </c>
      <c r="O138" s="132"/>
      <c r="P138" s="132"/>
      <c r="Q138" s="139">
        <f t="shared" si="45"/>
        <v>100</v>
      </c>
      <c r="R138" s="125">
        <f t="shared" si="47"/>
        <v>20000</v>
      </c>
      <c r="S138" s="156">
        <f t="shared" si="49"/>
        <v>20000</v>
      </c>
      <c r="T138" s="124">
        <f t="shared" si="38"/>
        <v>100</v>
      </c>
      <c r="U138" s="78"/>
      <c r="V138" s="77"/>
      <c r="W138" s="77"/>
      <c r="X138" s="77"/>
    </row>
    <row r="139" spans="1:24" s="26" customFormat="1" ht="48" customHeight="1">
      <c r="A139" s="57" t="s">
        <v>78</v>
      </c>
      <c r="B139" s="49">
        <v>41050000</v>
      </c>
      <c r="C139" s="119">
        <f aca="true" t="shared" si="51" ref="C139:H139">C157+C158+C160+C162+C163+C164+C169</f>
        <v>32908.4</v>
      </c>
      <c r="D139" s="119">
        <f t="shared" si="51"/>
        <v>29434.399999999998</v>
      </c>
      <c r="E139" s="119">
        <f t="shared" si="51"/>
        <v>0</v>
      </c>
      <c r="F139" s="119">
        <f t="shared" si="51"/>
        <v>0</v>
      </c>
      <c r="G139" s="119">
        <f t="shared" si="51"/>
        <v>0</v>
      </c>
      <c r="H139" s="119">
        <f t="shared" si="51"/>
        <v>28498.699999999997</v>
      </c>
      <c r="I139" s="119">
        <f>I158+I160+I164+I169</f>
        <v>0</v>
      </c>
      <c r="J139" s="119">
        <f t="shared" si="27"/>
        <v>96.82106650721605</v>
      </c>
      <c r="K139" s="119">
        <f t="shared" si="39"/>
        <v>86.60007779168843</v>
      </c>
      <c r="L139" s="133"/>
      <c r="M139" s="131">
        <f>M158+M160+M164+M169</f>
        <v>0</v>
      </c>
      <c r="N139" s="131">
        <f>N158+N160+N164+N169</f>
        <v>0</v>
      </c>
      <c r="O139" s="131">
        <v>0</v>
      </c>
      <c r="P139" s="131">
        <v>0</v>
      </c>
      <c r="Q139" s="139">
        <v>0</v>
      </c>
      <c r="R139" s="133">
        <f t="shared" si="47"/>
        <v>32908.4</v>
      </c>
      <c r="S139" s="133">
        <f t="shared" si="49"/>
        <v>28498.699999999997</v>
      </c>
      <c r="T139" s="134">
        <f>S139/R139*100</f>
        <v>86.60007779168843</v>
      </c>
      <c r="U139" s="59"/>
      <c r="V139" s="52"/>
      <c r="W139" s="52"/>
      <c r="X139" s="52"/>
    </row>
    <row r="140" spans="1:24" s="26" customFormat="1" ht="42.75" customHeight="1" hidden="1">
      <c r="A140" s="217"/>
      <c r="B140" s="200"/>
      <c r="C140" s="122"/>
      <c r="D140" s="202"/>
      <c r="E140" s="121"/>
      <c r="F140" s="136"/>
      <c r="G140" s="125"/>
      <c r="H140" s="235"/>
      <c r="I140" s="125"/>
      <c r="J140" s="119" t="e">
        <f t="shared" si="27"/>
        <v>#DIV/0!</v>
      </c>
      <c r="K140" s="235"/>
      <c r="L140" s="125"/>
      <c r="M140" s="132">
        <v>0</v>
      </c>
      <c r="N140" s="132">
        <v>0</v>
      </c>
      <c r="O140" s="132">
        <v>0</v>
      </c>
      <c r="P140" s="132">
        <v>0</v>
      </c>
      <c r="Q140" s="139"/>
      <c r="R140" s="235"/>
      <c r="S140" s="235"/>
      <c r="T140" s="235"/>
      <c r="U140" s="59"/>
      <c r="V140" s="52"/>
      <c r="W140" s="60"/>
      <c r="X140" s="52"/>
    </row>
    <row r="141" spans="1:24" s="26" customFormat="1" ht="150.75" customHeight="1" hidden="1" thickBot="1">
      <c r="A141" s="217"/>
      <c r="B141" s="209"/>
      <c r="C141" s="126"/>
      <c r="D141" s="234"/>
      <c r="E141" s="121"/>
      <c r="F141" s="136"/>
      <c r="G141" s="136"/>
      <c r="H141" s="236"/>
      <c r="I141" s="125"/>
      <c r="J141" s="119" t="e">
        <f t="shared" si="27"/>
        <v>#DIV/0!</v>
      </c>
      <c r="K141" s="236"/>
      <c r="L141" s="125"/>
      <c r="M141" s="132">
        <v>0</v>
      </c>
      <c r="N141" s="132">
        <v>0</v>
      </c>
      <c r="O141" s="132">
        <v>0</v>
      </c>
      <c r="P141" s="132">
        <v>0</v>
      </c>
      <c r="Q141" s="139"/>
      <c r="R141" s="236"/>
      <c r="S141" s="236"/>
      <c r="T141" s="236"/>
      <c r="U141" s="59"/>
      <c r="V141" s="52"/>
      <c r="W141" s="60"/>
      <c r="X141" s="52"/>
    </row>
    <row r="142" spans="1:24" s="26" customFormat="1" ht="75.75" customHeight="1" hidden="1" thickBot="1">
      <c r="A142" s="217"/>
      <c r="B142" s="209"/>
      <c r="C142" s="126"/>
      <c r="D142" s="234"/>
      <c r="E142" s="121"/>
      <c r="F142" s="136"/>
      <c r="G142" s="136"/>
      <c r="H142" s="236"/>
      <c r="I142" s="125"/>
      <c r="J142" s="119" t="e">
        <f t="shared" si="27"/>
        <v>#DIV/0!</v>
      </c>
      <c r="K142" s="236"/>
      <c r="L142" s="125"/>
      <c r="M142" s="132">
        <v>0</v>
      </c>
      <c r="N142" s="132">
        <v>0</v>
      </c>
      <c r="O142" s="132">
        <v>0</v>
      </c>
      <c r="P142" s="132">
        <v>0</v>
      </c>
      <c r="Q142" s="139"/>
      <c r="R142" s="236"/>
      <c r="S142" s="236"/>
      <c r="T142" s="236"/>
      <c r="U142" s="59"/>
      <c r="V142" s="52"/>
      <c r="W142" s="60"/>
      <c r="X142" s="52"/>
    </row>
    <row r="143" spans="1:24" s="26" customFormat="1" ht="19.5" customHeight="1" hidden="1" thickBot="1">
      <c r="A143" s="217"/>
      <c r="B143" s="209"/>
      <c r="C143" s="126"/>
      <c r="D143" s="234"/>
      <c r="E143" s="121"/>
      <c r="F143" s="136"/>
      <c r="G143" s="136"/>
      <c r="H143" s="236"/>
      <c r="I143" s="125"/>
      <c r="J143" s="119" t="e">
        <f t="shared" si="27"/>
        <v>#DIV/0!</v>
      </c>
      <c r="K143" s="236"/>
      <c r="L143" s="125"/>
      <c r="M143" s="132">
        <v>0</v>
      </c>
      <c r="N143" s="132">
        <v>0</v>
      </c>
      <c r="O143" s="132">
        <v>0</v>
      </c>
      <c r="P143" s="132">
        <v>0</v>
      </c>
      <c r="Q143" s="139"/>
      <c r="R143" s="236"/>
      <c r="S143" s="236"/>
      <c r="T143" s="236"/>
      <c r="U143" s="59"/>
      <c r="V143" s="52"/>
      <c r="W143" s="60"/>
      <c r="X143" s="52"/>
    </row>
    <row r="144" spans="1:24" s="26" customFormat="1" ht="38.25" customHeight="1" hidden="1" thickBot="1">
      <c r="A144" s="217"/>
      <c r="B144" s="209"/>
      <c r="C144" s="126"/>
      <c r="D144" s="234"/>
      <c r="E144" s="121"/>
      <c r="F144" s="136"/>
      <c r="G144" s="136"/>
      <c r="H144" s="236"/>
      <c r="I144" s="125"/>
      <c r="J144" s="119" t="e">
        <f t="shared" si="27"/>
        <v>#DIV/0!</v>
      </c>
      <c r="K144" s="236"/>
      <c r="L144" s="125"/>
      <c r="M144" s="132">
        <v>0</v>
      </c>
      <c r="N144" s="132">
        <v>0</v>
      </c>
      <c r="O144" s="132">
        <v>0</v>
      </c>
      <c r="P144" s="132">
        <v>0</v>
      </c>
      <c r="Q144" s="139"/>
      <c r="R144" s="236"/>
      <c r="S144" s="236"/>
      <c r="T144" s="236"/>
      <c r="U144" s="59"/>
      <c r="V144" s="52"/>
      <c r="W144" s="60"/>
      <c r="X144" s="52"/>
    </row>
    <row r="145" spans="1:24" s="26" customFormat="1" ht="409.5" customHeight="1" hidden="1" thickBot="1">
      <c r="A145" s="217"/>
      <c r="B145" s="209"/>
      <c r="C145" s="126"/>
      <c r="D145" s="234"/>
      <c r="E145" s="136"/>
      <c r="F145" s="136"/>
      <c r="G145" s="136"/>
      <c r="H145" s="236"/>
      <c r="I145" s="125"/>
      <c r="J145" s="119" t="e">
        <f t="shared" si="27"/>
        <v>#DIV/0!</v>
      </c>
      <c r="K145" s="236"/>
      <c r="L145" s="125"/>
      <c r="M145" s="132">
        <v>0</v>
      </c>
      <c r="N145" s="132">
        <v>0</v>
      </c>
      <c r="O145" s="132">
        <v>0</v>
      </c>
      <c r="P145" s="132">
        <v>0</v>
      </c>
      <c r="Q145" s="139"/>
      <c r="R145" s="236"/>
      <c r="S145" s="236"/>
      <c r="T145" s="236"/>
      <c r="U145" s="59"/>
      <c r="V145" s="52"/>
      <c r="W145" s="60"/>
      <c r="X145" s="52"/>
    </row>
    <row r="146" spans="1:24" s="26" customFormat="1" ht="409.5" customHeight="1" hidden="1">
      <c r="A146" s="217"/>
      <c r="B146" s="209"/>
      <c r="C146" s="126"/>
      <c r="D146" s="234"/>
      <c r="E146" s="136"/>
      <c r="F146" s="136"/>
      <c r="G146" s="136"/>
      <c r="H146" s="236"/>
      <c r="I146" s="125"/>
      <c r="J146" s="119" t="e">
        <f t="shared" si="27"/>
        <v>#DIV/0!</v>
      </c>
      <c r="K146" s="236"/>
      <c r="L146" s="125"/>
      <c r="M146" s="132">
        <v>0</v>
      </c>
      <c r="N146" s="132">
        <v>0</v>
      </c>
      <c r="O146" s="132">
        <v>0</v>
      </c>
      <c r="P146" s="132">
        <v>0</v>
      </c>
      <c r="Q146" s="139"/>
      <c r="R146" s="236"/>
      <c r="S146" s="236"/>
      <c r="T146" s="236"/>
      <c r="U146" s="59"/>
      <c r="V146" s="52"/>
      <c r="W146" s="60"/>
      <c r="X146" s="52"/>
    </row>
    <row r="147" spans="1:24" s="47" customFormat="1" ht="99.75" customHeight="1" hidden="1">
      <c r="A147" s="217"/>
      <c r="B147" s="209"/>
      <c r="C147" s="126"/>
      <c r="D147" s="234"/>
      <c r="E147" s="45"/>
      <c r="F147" s="133"/>
      <c r="G147" s="133"/>
      <c r="H147" s="236"/>
      <c r="I147" s="125"/>
      <c r="J147" s="119" t="e">
        <f t="shared" si="27"/>
        <v>#DIV/0!</v>
      </c>
      <c r="K147" s="236"/>
      <c r="L147" s="125"/>
      <c r="M147" s="132">
        <v>0</v>
      </c>
      <c r="N147" s="132">
        <v>0</v>
      </c>
      <c r="O147" s="132">
        <v>0</v>
      </c>
      <c r="P147" s="132">
        <v>0</v>
      </c>
      <c r="Q147" s="139"/>
      <c r="R147" s="236"/>
      <c r="S147" s="236"/>
      <c r="T147" s="236"/>
      <c r="U147" s="46"/>
      <c r="V147" s="46"/>
      <c r="W147" s="46"/>
      <c r="X147" s="46"/>
    </row>
    <row r="148" spans="1:27" s="26" customFormat="1" ht="234.75" customHeight="1" hidden="1" thickBot="1">
      <c r="A148" s="217"/>
      <c r="B148" s="209"/>
      <c r="C148" s="126"/>
      <c r="D148" s="234"/>
      <c r="E148" s="121"/>
      <c r="F148" s="125"/>
      <c r="G148" s="125"/>
      <c r="H148" s="236"/>
      <c r="I148" s="125"/>
      <c r="J148" s="119" t="e">
        <f aca="true" t="shared" si="52" ref="J148:J157">H148/D148*100</f>
        <v>#DIV/0!</v>
      </c>
      <c r="K148" s="236"/>
      <c r="L148" s="125"/>
      <c r="M148" s="132">
        <v>0</v>
      </c>
      <c r="N148" s="132">
        <v>0</v>
      </c>
      <c r="O148" s="132">
        <v>0</v>
      </c>
      <c r="P148" s="132">
        <v>0</v>
      </c>
      <c r="Q148" s="139"/>
      <c r="R148" s="236"/>
      <c r="S148" s="236"/>
      <c r="T148" s="236"/>
      <c r="U148" s="46"/>
      <c r="V148" s="46"/>
      <c r="W148" s="52"/>
      <c r="X148" s="52"/>
      <c r="Y148" s="25"/>
      <c r="Z148" s="25"/>
      <c r="AA148" s="25"/>
    </row>
    <row r="149" spans="1:27" s="26" customFormat="1" ht="95.25" customHeight="1" hidden="1" thickBot="1">
      <c r="A149" s="217"/>
      <c r="B149" s="209"/>
      <c r="C149" s="126"/>
      <c r="D149" s="234"/>
      <c r="E149" s="121"/>
      <c r="F149" s="125"/>
      <c r="G149" s="125"/>
      <c r="H149" s="236"/>
      <c r="I149" s="125"/>
      <c r="J149" s="119" t="e">
        <f t="shared" si="52"/>
        <v>#DIV/0!</v>
      </c>
      <c r="K149" s="236"/>
      <c r="L149" s="125"/>
      <c r="M149" s="132">
        <v>0</v>
      </c>
      <c r="N149" s="132">
        <v>0</v>
      </c>
      <c r="O149" s="132">
        <v>0</v>
      </c>
      <c r="P149" s="132">
        <v>0</v>
      </c>
      <c r="Q149" s="139"/>
      <c r="R149" s="236"/>
      <c r="S149" s="236"/>
      <c r="T149" s="236"/>
      <c r="U149" s="46"/>
      <c r="V149" s="46"/>
      <c r="W149" s="52"/>
      <c r="X149" s="52"/>
      <c r="Y149" s="25"/>
      <c r="Z149" s="25"/>
      <c r="AA149" s="25"/>
    </row>
    <row r="150" spans="1:27" s="26" customFormat="1" ht="159.75" customHeight="1" hidden="1" thickBot="1">
      <c r="A150" s="217"/>
      <c r="B150" s="201"/>
      <c r="C150" s="127"/>
      <c r="D150" s="203"/>
      <c r="E150" s="121"/>
      <c r="F150" s="125"/>
      <c r="G150" s="125"/>
      <c r="H150" s="237"/>
      <c r="I150" s="125"/>
      <c r="J150" s="119" t="e">
        <f t="shared" si="52"/>
        <v>#DIV/0!</v>
      </c>
      <c r="K150" s="237"/>
      <c r="L150" s="125"/>
      <c r="M150" s="132">
        <v>0</v>
      </c>
      <c r="N150" s="132">
        <v>0</v>
      </c>
      <c r="O150" s="132">
        <v>0</v>
      </c>
      <c r="P150" s="132">
        <v>0</v>
      </c>
      <c r="Q150" s="139"/>
      <c r="R150" s="237"/>
      <c r="S150" s="237"/>
      <c r="T150" s="237"/>
      <c r="U150" s="46"/>
      <c r="V150" s="46"/>
      <c r="W150" s="52"/>
      <c r="X150" s="52"/>
      <c r="Y150" s="25"/>
      <c r="Z150" s="25"/>
      <c r="AA150" s="25"/>
    </row>
    <row r="151" spans="1:156" s="62" customFormat="1" ht="78" customHeight="1" hidden="1" thickBot="1">
      <c r="A151" s="105"/>
      <c r="B151" s="101"/>
      <c r="C151" s="120"/>
      <c r="D151" s="120"/>
      <c r="E151" s="120"/>
      <c r="F151" s="120"/>
      <c r="G151" s="120"/>
      <c r="H151" s="120"/>
      <c r="I151" s="125"/>
      <c r="J151" s="119" t="e">
        <f t="shared" si="52"/>
        <v>#DIV/0!</v>
      </c>
      <c r="K151" s="125"/>
      <c r="L151" s="125"/>
      <c r="M151" s="132">
        <v>0</v>
      </c>
      <c r="N151" s="132">
        <v>0</v>
      </c>
      <c r="O151" s="132">
        <v>0</v>
      </c>
      <c r="P151" s="132">
        <v>0</v>
      </c>
      <c r="Q151" s="139"/>
      <c r="R151" s="125"/>
      <c r="S151" s="156"/>
      <c r="T151" s="125"/>
      <c r="U151" s="46"/>
      <c r="V151" s="46"/>
      <c r="W151" s="46"/>
      <c r="X151" s="46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</row>
    <row r="152" spans="1:156" s="64" customFormat="1" ht="1.5" customHeight="1" hidden="1">
      <c r="A152" s="217"/>
      <c r="B152" s="200"/>
      <c r="C152" s="122"/>
      <c r="D152" s="202"/>
      <c r="E152" s="121"/>
      <c r="F152" s="121"/>
      <c r="G152" s="121"/>
      <c r="H152" s="202"/>
      <c r="I152" s="125"/>
      <c r="J152" s="119" t="e">
        <f t="shared" si="52"/>
        <v>#DIV/0!</v>
      </c>
      <c r="K152" s="235"/>
      <c r="L152" s="125"/>
      <c r="M152" s="132">
        <v>0</v>
      </c>
      <c r="N152" s="132">
        <v>0</v>
      </c>
      <c r="O152" s="132">
        <v>0</v>
      </c>
      <c r="P152" s="132">
        <v>0</v>
      </c>
      <c r="Q152" s="139"/>
      <c r="R152" s="235"/>
      <c r="S152" s="235"/>
      <c r="T152" s="235"/>
      <c r="U152" s="46"/>
      <c r="V152" s="46"/>
      <c r="W152" s="63"/>
      <c r="X152" s="46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</row>
    <row r="153" spans="1:20" s="25" customFormat="1" ht="215.25" customHeight="1" hidden="1">
      <c r="A153" s="217"/>
      <c r="B153" s="201"/>
      <c r="C153" s="127"/>
      <c r="D153" s="203"/>
      <c r="E153" s="136"/>
      <c r="F153" s="136"/>
      <c r="G153" s="136"/>
      <c r="H153" s="203"/>
      <c r="I153" s="136"/>
      <c r="J153" s="119" t="e">
        <f t="shared" si="52"/>
        <v>#DIV/0!</v>
      </c>
      <c r="K153" s="237"/>
      <c r="L153" s="136"/>
      <c r="M153" s="132">
        <v>0</v>
      </c>
      <c r="N153" s="132">
        <v>0</v>
      </c>
      <c r="O153" s="132">
        <v>0</v>
      </c>
      <c r="P153" s="132">
        <v>0</v>
      </c>
      <c r="Q153" s="139"/>
      <c r="R153" s="237"/>
      <c r="S153" s="237"/>
      <c r="T153" s="237"/>
    </row>
    <row r="154" spans="1:20" s="25" customFormat="1" ht="1.5" customHeight="1" hidden="1">
      <c r="A154" s="231"/>
      <c r="B154" s="232"/>
      <c r="C154" s="128"/>
      <c r="D154" s="210"/>
      <c r="E154" s="140"/>
      <c r="F154" s="140"/>
      <c r="G154" s="140"/>
      <c r="H154" s="210"/>
      <c r="I154" s="136"/>
      <c r="J154" s="119" t="e">
        <f t="shared" si="52"/>
        <v>#DIV/0!</v>
      </c>
      <c r="K154" s="235"/>
      <c r="L154" s="141"/>
      <c r="M154" s="132">
        <v>0</v>
      </c>
      <c r="N154" s="132">
        <v>0</v>
      </c>
      <c r="O154" s="132">
        <v>0</v>
      </c>
      <c r="P154" s="132">
        <v>0</v>
      </c>
      <c r="Q154" s="139"/>
      <c r="R154" s="235"/>
      <c r="S154" s="235"/>
      <c r="T154" s="235"/>
    </row>
    <row r="155" spans="1:20" s="25" customFormat="1" ht="177" customHeight="1" hidden="1">
      <c r="A155" s="231"/>
      <c r="B155" s="233"/>
      <c r="C155" s="123"/>
      <c r="D155" s="211"/>
      <c r="E155" s="140"/>
      <c r="F155" s="140"/>
      <c r="G155" s="140"/>
      <c r="H155" s="211"/>
      <c r="I155" s="136"/>
      <c r="J155" s="119" t="e">
        <f t="shared" si="52"/>
        <v>#DIV/0!</v>
      </c>
      <c r="K155" s="237"/>
      <c r="L155" s="141"/>
      <c r="M155" s="132">
        <v>0</v>
      </c>
      <c r="N155" s="132">
        <v>0</v>
      </c>
      <c r="O155" s="132">
        <v>0</v>
      </c>
      <c r="P155" s="132">
        <v>0</v>
      </c>
      <c r="Q155" s="139"/>
      <c r="R155" s="237"/>
      <c r="S155" s="237"/>
      <c r="T155" s="237"/>
    </row>
    <row r="156" spans="1:20" s="25" customFormat="1" ht="90" customHeight="1" hidden="1">
      <c r="A156" s="98"/>
      <c r="B156" s="106"/>
      <c r="C156" s="123"/>
      <c r="D156" s="118"/>
      <c r="E156" s="140"/>
      <c r="F156" s="140"/>
      <c r="G156" s="140"/>
      <c r="H156" s="159"/>
      <c r="I156" s="136"/>
      <c r="J156" s="119" t="e">
        <f t="shared" si="52"/>
        <v>#DIV/0!</v>
      </c>
      <c r="K156" s="123"/>
      <c r="L156" s="141"/>
      <c r="M156" s="132">
        <v>0</v>
      </c>
      <c r="N156" s="132">
        <v>0</v>
      </c>
      <c r="O156" s="132">
        <v>0</v>
      </c>
      <c r="P156" s="132">
        <v>0</v>
      </c>
      <c r="Q156" s="139"/>
      <c r="R156" s="123"/>
      <c r="S156" s="158"/>
      <c r="T156" s="123"/>
    </row>
    <row r="157" spans="1:20" s="25" customFormat="1" ht="128.25" customHeight="1">
      <c r="A157" s="90" t="s">
        <v>338</v>
      </c>
      <c r="B157" s="91">
        <v>41050900</v>
      </c>
      <c r="C157" s="123">
        <v>253.7</v>
      </c>
      <c r="D157" s="118">
        <v>253.7</v>
      </c>
      <c r="E157" s="140"/>
      <c r="F157" s="140"/>
      <c r="G157" s="140"/>
      <c r="H157" s="159">
        <v>253.7</v>
      </c>
      <c r="I157" s="136"/>
      <c r="J157" s="120">
        <f t="shared" si="52"/>
        <v>100</v>
      </c>
      <c r="K157" s="123">
        <f>H157/C157*100</f>
        <v>100</v>
      </c>
      <c r="L157" s="141"/>
      <c r="M157" s="132">
        <v>0</v>
      </c>
      <c r="N157" s="132">
        <v>0</v>
      </c>
      <c r="O157" s="132"/>
      <c r="P157" s="132"/>
      <c r="Q157" s="139">
        <v>0</v>
      </c>
      <c r="R157" s="123">
        <f>C157+M157</f>
        <v>253.7</v>
      </c>
      <c r="S157" s="158">
        <f>H157+N157</f>
        <v>253.7</v>
      </c>
      <c r="T157" s="123">
        <f>S157/R157*100</f>
        <v>100</v>
      </c>
    </row>
    <row r="158" spans="1:20" s="25" customFormat="1" ht="57.75" customHeight="1">
      <c r="A158" s="90" t="s">
        <v>79</v>
      </c>
      <c r="B158" s="65">
        <v>41051000</v>
      </c>
      <c r="C158" s="124">
        <v>4719.1</v>
      </c>
      <c r="D158" s="124">
        <v>3472</v>
      </c>
      <c r="E158" s="124"/>
      <c r="F158" s="124"/>
      <c r="G158" s="124"/>
      <c r="H158" s="124">
        <v>3472</v>
      </c>
      <c r="I158" s="136"/>
      <c r="J158" s="121">
        <f aca="true" t="shared" si="53" ref="J158:J171">H158/D158*100</f>
        <v>100</v>
      </c>
      <c r="K158" s="123">
        <f aca="true" t="shared" si="54" ref="K158:K171">H158/C158*100</f>
        <v>73.57335085079781</v>
      </c>
      <c r="L158" s="141"/>
      <c r="M158" s="132">
        <v>0</v>
      </c>
      <c r="N158" s="132">
        <v>0</v>
      </c>
      <c r="O158" s="132">
        <v>0</v>
      </c>
      <c r="P158" s="132">
        <v>0</v>
      </c>
      <c r="Q158" s="139">
        <v>0</v>
      </c>
      <c r="R158" s="125">
        <f>C158+M158</f>
        <v>4719.1</v>
      </c>
      <c r="S158" s="156">
        <f>H158+N158</f>
        <v>3472</v>
      </c>
      <c r="T158" s="125">
        <f>S158/R158*100</f>
        <v>73.57335085079781</v>
      </c>
    </row>
    <row r="159" spans="1:20" s="25" customFormat="1" ht="39" customHeight="1" hidden="1">
      <c r="A159" s="98"/>
      <c r="B159" s="108"/>
      <c r="C159" s="125"/>
      <c r="D159" s="124"/>
      <c r="E159" s="124"/>
      <c r="F159" s="124"/>
      <c r="G159" s="124"/>
      <c r="H159" s="124"/>
      <c r="I159" s="136"/>
      <c r="J159" s="121" t="e">
        <f t="shared" si="53"/>
        <v>#DIV/0!</v>
      </c>
      <c r="K159" s="123" t="e">
        <f t="shared" si="54"/>
        <v>#DIV/0!</v>
      </c>
      <c r="L159" s="141"/>
      <c r="M159" s="132">
        <v>0</v>
      </c>
      <c r="N159" s="132">
        <v>0</v>
      </c>
      <c r="O159" s="132">
        <v>0</v>
      </c>
      <c r="P159" s="132">
        <v>0</v>
      </c>
      <c r="Q159" s="139"/>
      <c r="R159" s="125">
        <f aca="true" t="shared" si="55" ref="R159:R168">D159+M159</f>
        <v>0</v>
      </c>
      <c r="S159" s="156">
        <f aca="true" t="shared" si="56" ref="S159:S169">H159+N159</f>
        <v>0</v>
      </c>
      <c r="T159" s="125" t="e">
        <f aca="true" t="shared" si="57" ref="T159:T171">S159/R159*100</f>
        <v>#DIV/0!</v>
      </c>
    </row>
    <row r="160" spans="1:20" s="25" customFormat="1" ht="68.25" customHeight="1">
      <c r="A160" s="90" t="s">
        <v>80</v>
      </c>
      <c r="B160" s="66">
        <v>41051200</v>
      </c>
      <c r="C160" s="125">
        <v>3641.4</v>
      </c>
      <c r="D160" s="124">
        <v>2172.6</v>
      </c>
      <c r="E160" s="124"/>
      <c r="F160" s="124"/>
      <c r="G160" s="124"/>
      <c r="H160" s="124">
        <v>2172.6</v>
      </c>
      <c r="I160" s="136"/>
      <c r="J160" s="121">
        <f t="shared" si="53"/>
        <v>100</v>
      </c>
      <c r="K160" s="123">
        <f t="shared" si="54"/>
        <v>59.66386554621849</v>
      </c>
      <c r="L160" s="141"/>
      <c r="M160" s="132">
        <v>0</v>
      </c>
      <c r="N160" s="132">
        <v>0</v>
      </c>
      <c r="O160" s="132">
        <v>0</v>
      </c>
      <c r="P160" s="132">
        <v>0</v>
      </c>
      <c r="Q160" s="139">
        <v>0</v>
      </c>
      <c r="R160" s="125">
        <f>C160+M160</f>
        <v>3641.4</v>
      </c>
      <c r="S160" s="156">
        <f t="shared" si="56"/>
        <v>2172.6</v>
      </c>
      <c r="T160" s="125">
        <f t="shared" si="57"/>
        <v>59.66386554621849</v>
      </c>
    </row>
    <row r="161" spans="1:20" s="25" customFormat="1" ht="66" customHeight="1" hidden="1">
      <c r="A161" s="98"/>
      <c r="B161" s="108"/>
      <c r="C161" s="125"/>
      <c r="D161" s="124"/>
      <c r="E161" s="124"/>
      <c r="F161" s="124"/>
      <c r="G161" s="124"/>
      <c r="H161" s="124"/>
      <c r="I161" s="136"/>
      <c r="J161" s="121" t="e">
        <f t="shared" si="53"/>
        <v>#DIV/0!</v>
      </c>
      <c r="K161" s="155" t="e">
        <f t="shared" si="54"/>
        <v>#DIV/0!</v>
      </c>
      <c r="L161" s="141"/>
      <c r="M161" s="132">
        <v>0</v>
      </c>
      <c r="N161" s="132">
        <v>0</v>
      </c>
      <c r="O161" s="132">
        <v>0</v>
      </c>
      <c r="P161" s="132">
        <v>0</v>
      </c>
      <c r="Q161" s="139"/>
      <c r="R161" s="156">
        <f>C161+M161</f>
        <v>0</v>
      </c>
      <c r="S161" s="156">
        <f t="shared" si="56"/>
        <v>0</v>
      </c>
      <c r="T161" s="156" t="e">
        <f t="shared" si="57"/>
        <v>#DIV/0!</v>
      </c>
    </row>
    <row r="162" spans="1:20" s="25" customFormat="1" ht="94.5" customHeight="1">
      <c r="A162" s="90" t="s">
        <v>339</v>
      </c>
      <c r="B162" s="66">
        <v>41051400</v>
      </c>
      <c r="C162" s="125">
        <v>5174.4</v>
      </c>
      <c r="D162" s="124">
        <v>5174.4</v>
      </c>
      <c r="E162" s="124"/>
      <c r="F162" s="124"/>
      <c r="G162" s="124"/>
      <c r="H162" s="124">
        <v>5174.4</v>
      </c>
      <c r="I162" s="136"/>
      <c r="J162" s="121">
        <f t="shared" si="53"/>
        <v>100</v>
      </c>
      <c r="K162" s="155">
        <f t="shared" si="54"/>
        <v>100</v>
      </c>
      <c r="L162" s="141"/>
      <c r="M162" s="132">
        <v>0</v>
      </c>
      <c r="N162" s="132">
        <v>0</v>
      </c>
      <c r="O162" s="132"/>
      <c r="P162" s="132"/>
      <c r="Q162" s="139">
        <v>0</v>
      </c>
      <c r="R162" s="156">
        <f>C162+M162</f>
        <v>5174.4</v>
      </c>
      <c r="S162" s="156">
        <f t="shared" si="56"/>
        <v>5174.4</v>
      </c>
      <c r="T162" s="156">
        <f t="shared" si="57"/>
        <v>100</v>
      </c>
    </row>
    <row r="163" spans="1:20" s="25" customFormat="1" ht="90" customHeight="1">
      <c r="A163" s="90" t="s">
        <v>340</v>
      </c>
      <c r="B163" s="66">
        <v>41051700</v>
      </c>
      <c r="C163" s="125">
        <v>183.3</v>
      </c>
      <c r="D163" s="124">
        <v>183.3</v>
      </c>
      <c r="E163" s="124"/>
      <c r="F163" s="124"/>
      <c r="G163" s="124"/>
      <c r="H163" s="124">
        <v>183.3</v>
      </c>
      <c r="I163" s="136"/>
      <c r="J163" s="121">
        <f t="shared" si="53"/>
        <v>100</v>
      </c>
      <c r="K163" s="155">
        <f t="shared" si="54"/>
        <v>100</v>
      </c>
      <c r="L163" s="141"/>
      <c r="M163" s="132">
        <v>0</v>
      </c>
      <c r="N163" s="132">
        <v>0</v>
      </c>
      <c r="O163" s="132"/>
      <c r="P163" s="132"/>
      <c r="Q163" s="139">
        <v>0</v>
      </c>
      <c r="R163" s="156">
        <f>C163+M163</f>
        <v>183.3</v>
      </c>
      <c r="S163" s="156">
        <f t="shared" si="56"/>
        <v>183.3</v>
      </c>
      <c r="T163" s="156">
        <f t="shared" si="57"/>
        <v>100</v>
      </c>
    </row>
    <row r="164" spans="1:24" s="26" customFormat="1" ht="42.75" customHeight="1">
      <c r="A164" s="90" t="s">
        <v>81</v>
      </c>
      <c r="B164" s="66">
        <v>41053900</v>
      </c>
      <c r="C164" s="125">
        <v>2839.8</v>
      </c>
      <c r="D164" s="124">
        <v>2081.7</v>
      </c>
      <c r="E164" s="124"/>
      <c r="F164" s="124"/>
      <c r="G164" s="124"/>
      <c r="H164" s="124">
        <v>1146</v>
      </c>
      <c r="I164" s="136"/>
      <c r="J164" s="121">
        <f t="shared" si="53"/>
        <v>55.051160109525874</v>
      </c>
      <c r="K164" s="123">
        <f t="shared" si="54"/>
        <v>40.35495457426579</v>
      </c>
      <c r="L164" s="141"/>
      <c r="M164" s="132">
        <v>0</v>
      </c>
      <c r="N164" s="132">
        <v>0</v>
      </c>
      <c r="O164" s="132">
        <v>0</v>
      </c>
      <c r="P164" s="132">
        <v>0</v>
      </c>
      <c r="Q164" s="139">
        <v>0</v>
      </c>
      <c r="R164" s="125">
        <f>C164+M164</f>
        <v>2839.8</v>
      </c>
      <c r="S164" s="156">
        <f t="shared" si="56"/>
        <v>1146</v>
      </c>
      <c r="T164" s="125">
        <f t="shared" si="57"/>
        <v>40.35495457426579</v>
      </c>
      <c r="U164" s="25"/>
      <c r="V164" s="25"/>
      <c r="W164" s="25"/>
      <c r="X164" s="25"/>
    </row>
    <row r="165" spans="1:24" s="26" customFormat="1" ht="63" customHeight="1" hidden="1">
      <c r="A165" s="98"/>
      <c r="B165" s="108"/>
      <c r="C165" s="125"/>
      <c r="D165" s="124"/>
      <c r="E165" s="124"/>
      <c r="F165" s="124"/>
      <c r="G165" s="124"/>
      <c r="H165" s="124"/>
      <c r="I165" s="136"/>
      <c r="J165" s="121" t="e">
        <f t="shared" si="53"/>
        <v>#DIV/0!</v>
      </c>
      <c r="K165" s="123" t="e">
        <f t="shared" si="54"/>
        <v>#DIV/0!</v>
      </c>
      <c r="L165" s="141"/>
      <c r="M165" s="132">
        <v>0</v>
      </c>
      <c r="N165" s="132">
        <v>0</v>
      </c>
      <c r="O165" s="132">
        <v>0</v>
      </c>
      <c r="P165" s="132">
        <v>0</v>
      </c>
      <c r="Q165" s="139"/>
      <c r="R165" s="125">
        <f t="shared" si="55"/>
        <v>0</v>
      </c>
      <c r="S165" s="156">
        <f t="shared" si="56"/>
        <v>0</v>
      </c>
      <c r="T165" s="125" t="e">
        <f t="shared" si="57"/>
        <v>#DIV/0!</v>
      </c>
      <c r="U165" s="25"/>
      <c r="V165" s="25"/>
      <c r="W165" s="25"/>
      <c r="X165" s="25"/>
    </row>
    <row r="166" spans="1:24" s="26" customFormat="1" ht="63" customHeight="1" hidden="1">
      <c r="A166" s="98"/>
      <c r="B166" s="108"/>
      <c r="C166" s="125"/>
      <c r="D166" s="124"/>
      <c r="E166" s="124"/>
      <c r="F166" s="124"/>
      <c r="G166" s="124"/>
      <c r="H166" s="124"/>
      <c r="I166" s="136"/>
      <c r="J166" s="121" t="e">
        <f t="shared" si="53"/>
        <v>#DIV/0!</v>
      </c>
      <c r="K166" s="123" t="e">
        <f t="shared" si="54"/>
        <v>#DIV/0!</v>
      </c>
      <c r="L166" s="141"/>
      <c r="M166" s="132">
        <v>0</v>
      </c>
      <c r="N166" s="132">
        <v>0</v>
      </c>
      <c r="O166" s="132">
        <v>0</v>
      </c>
      <c r="P166" s="132">
        <v>0</v>
      </c>
      <c r="Q166" s="139"/>
      <c r="R166" s="125">
        <f t="shared" si="55"/>
        <v>0</v>
      </c>
      <c r="S166" s="156">
        <f t="shared" si="56"/>
        <v>0</v>
      </c>
      <c r="T166" s="125" t="e">
        <f t="shared" si="57"/>
        <v>#DIV/0!</v>
      </c>
      <c r="U166" s="25"/>
      <c r="V166" s="25"/>
      <c r="W166" s="25"/>
      <c r="X166" s="25"/>
    </row>
    <row r="167" spans="1:24" s="26" customFormat="1" ht="24.75" customHeight="1" hidden="1">
      <c r="A167" s="94"/>
      <c r="B167" s="109"/>
      <c r="C167" s="129"/>
      <c r="D167" s="124"/>
      <c r="E167" s="124"/>
      <c r="F167" s="124"/>
      <c r="G167" s="124"/>
      <c r="H167" s="124"/>
      <c r="I167" s="136"/>
      <c r="J167" s="121" t="e">
        <f t="shared" si="53"/>
        <v>#DIV/0!</v>
      </c>
      <c r="K167" s="123" t="e">
        <f t="shared" si="54"/>
        <v>#DIV/0!</v>
      </c>
      <c r="L167" s="141"/>
      <c r="M167" s="132">
        <v>0</v>
      </c>
      <c r="N167" s="132">
        <v>0</v>
      </c>
      <c r="O167" s="132">
        <v>0</v>
      </c>
      <c r="P167" s="132">
        <v>0</v>
      </c>
      <c r="Q167" s="139"/>
      <c r="R167" s="125">
        <f t="shared" si="55"/>
        <v>0</v>
      </c>
      <c r="S167" s="156">
        <f t="shared" si="56"/>
        <v>0</v>
      </c>
      <c r="T167" s="125" t="e">
        <f t="shared" si="57"/>
        <v>#DIV/0!</v>
      </c>
      <c r="U167" s="25"/>
      <c r="V167" s="25"/>
      <c r="W167" s="25"/>
      <c r="X167" s="25"/>
    </row>
    <row r="168" spans="1:24" s="26" customFormat="1" ht="61.5" customHeight="1" hidden="1">
      <c r="A168" s="98"/>
      <c r="B168" s="107"/>
      <c r="C168" s="124"/>
      <c r="D168" s="124"/>
      <c r="E168" s="124"/>
      <c r="F168" s="124"/>
      <c r="G168" s="124"/>
      <c r="H168" s="124"/>
      <c r="I168" s="136"/>
      <c r="J168" s="121" t="e">
        <f t="shared" si="53"/>
        <v>#DIV/0!</v>
      </c>
      <c r="K168" s="123" t="e">
        <f t="shared" si="54"/>
        <v>#DIV/0!</v>
      </c>
      <c r="L168" s="141"/>
      <c r="M168" s="132">
        <v>0</v>
      </c>
      <c r="N168" s="132">
        <v>0</v>
      </c>
      <c r="O168" s="132">
        <v>0</v>
      </c>
      <c r="P168" s="132">
        <v>0</v>
      </c>
      <c r="Q168" s="139"/>
      <c r="R168" s="125">
        <f t="shared" si="55"/>
        <v>0</v>
      </c>
      <c r="S168" s="156">
        <f t="shared" si="56"/>
        <v>0</v>
      </c>
      <c r="T168" s="125" t="e">
        <f t="shared" si="57"/>
        <v>#DIV/0!</v>
      </c>
      <c r="U168" s="25"/>
      <c r="V168" s="25"/>
      <c r="W168" s="25"/>
      <c r="X168" s="25"/>
    </row>
    <row r="169" spans="1:24" s="26" customFormat="1" ht="79.5" customHeight="1">
      <c r="A169" s="90" t="s">
        <v>279</v>
      </c>
      <c r="B169" s="65">
        <v>41055000</v>
      </c>
      <c r="C169" s="124">
        <v>16096.7</v>
      </c>
      <c r="D169" s="124">
        <v>16096.7</v>
      </c>
      <c r="E169" s="124"/>
      <c r="F169" s="124"/>
      <c r="G169" s="124"/>
      <c r="H169" s="124">
        <v>16096.7</v>
      </c>
      <c r="I169" s="136"/>
      <c r="J169" s="121">
        <f t="shared" si="53"/>
        <v>100</v>
      </c>
      <c r="K169" s="123">
        <f t="shared" si="54"/>
        <v>100</v>
      </c>
      <c r="L169" s="141"/>
      <c r="M169" s="132">
        <v>0</v>
      </c>
      <c r="N169" s="132">
        <v>0</v>
      </c>
      <c r="O169" s="132">
        <v>0</v>
      </c>
      <c r="P169" s="132">
        <v>0</v>
      </c>
      <c r="Q169" s="139">
        <v>0</v>
      </c>
      <c r="R169" s="125">
        <f>C169+M169</f>
        <v>16096.7</v>
      </c>
      <c r="S169" s="156">
        <f t="shared" si="56"/>
        <v>16096.7</v>
      </c>
      <c r="T169" s="125">
        <f t="shared" si="57"/>
        <v>100</v>
      </c>
      <c r="U169" s="25"/>
      <c r="V169" s="25"/>
      <c r="W169" s="25"/>
      <c r="X169" s="25"/>
    </row>
    <row r="170" spans="1:24" s="26" customFormat="1" ht="42" customHeight="1">
      <c r="A170" s="44" t="s">
        <v>30</v>
      </c>
      <c r="B170" s="110"/>
      <c r="C170" s="130">
        <f>C16+C78+C120</f>
        <v>1832600</v>
      </c>
      <c r="D170" s="134">
        <f aca="true" t="shared" si="58" ref="D170:I170">D16+D78+D120+D167</f>
        <v>1320357.0999999999</v>
      </c>
      <c r="E170" s="134">
        <f t="shared" si="58"/>
        <v>0</v>
      </c>
      <c r="F170" s="134">
        <f t="shared" si="58"/>
        <v>0</v>
      </c>
      <c r="G170" s="134">
        <f t="shared" si="58"/>
        <v>0</v>
      </c>
      <c r="H170" s="134">
        <f t="shared" si="58"/>
        <v>1340745.2100000002</v>
      </c>
      <c r="I170" s="134" t="e">
        <f t="shared" si="58"/>
        <v>#REF!</v>
      </c>
      <c r="J170" s="119">
        <f t="shared" si="53"/>
        <v>101.54413605228467</v>
      </c>
      <c r="K170" s="149">
        <f t="shared" si="54"/>
        <v>73.16082123758595</v>
      </c>
      <c r="L170" s="134"/>
      <c r="M170" s="134">
        <f>M16+M78+M120+M167</f>
        <v>89713.2</v>
      </c>
      <c r="N170" s="134">
        <f>N16+N78+N120+N167</f>
        <v>61910.299999999996</v>
      </c>
      <c r="O170" s="134">
        <f>O16+O78+O120+O167</f>
        <v>0</v>
      </c>
      <c r="P170" s="134">
        <f>P16+P78+P120+P167</f>
        <v>0</v>
      </c>
      <c r="Q170" s="134">
        <f>N170/M170*100</f>
        <v>69.00913132069752</v>
      </c>
      <c r="R170" s="134">
        <f>C170+M170</f>
        <v>1922313.2</v>
      </c>
      <c r="S170" s="134">
        <f>H170+N170</f>
        <v>1402655.5100000002</v>
      </c>
      <c r="T170" s="133">
        <f t="shared" si="57"/>
        <v>72.9670643680749</v>
      </c>
      <c r="U170" s="24"/>
      <c r="V170" s="67"/>
      <c r="W170" s="25"/>
      <c r="X170" s="25"/>
    </row>
    <row r="171" spans="1:24" s="26" customFormat="1" ht="42.75" customHeight="1">
      <c r="A171" s="44" t="s">
        <v>11</v>
      </c>
      <c r="B171" s="110"/>
      <c r="C171" s="130">
        <f aca="true" t="shared" si="59" ref="C171:I171">C170+C130</f>
        <v>2298339.5</v>
      </c>
      <c r="D171" s="134">
        <f t="shared" si="59"/>
        <v>1670886.7999999998</v>
      </c>
      <c r="E171" s="134">
        <f t="shared" si="59"/>
        <v>0</v>
      </c>
      <c r="F171" s="134">
        <f t="shared" si="59"/>
        <v>0</v>
      </c>
      <c r="G171" s="134">
        <f t="shared" si="59"/>
        <v>0</v>
      </c>
      <c r="H171" s="134">
        <f t="shared" si="59"/>
        <v>1690339.2100000002</v>
      </c>
      <c r="I171" s="134" t="e">
        <f t="shared" si="59"/>
        <v>#REF!</v>
      </c>
      <c r="J171" s="119">
        <f t="shared" si="53"/>
        <v>101.16419676066629</v>
      </c>
      <c r="K171" s="149">
        <f t="shared" si="54"/>
        <v>73.5461062214699</v>
      </c>
      <c r="L171" s="134"/>
      <c r="M171" s="134">
        <f>M170+M130</f>
        <v>172113.2</v>
      </c>
      <c r="N171" s="134">
        <f>N170+N130</f>
        <v>135673.5</v>
      </c>
      <c r="O171" s="134">
        <f>O170+O130</f>
        <v>0</v>
      </c>
      <c r="P171" s="134">
        <f>P170+P130</f>
        <v>0</v>
      </c>
      <c r="Q171" s="134">
        <f>N171/M171*100</f>
        <v>78.828061996407</v>
      </c>
      <c r="R171" s="134">
        <f>C171+M171</f>
        <v>2470452.7</v>
      </c>
      <c r="S171" s="134">
        <f>H171+N171</f>
        <v>1826012.7100000002</v>
      </c>
      <c r="T171" s="133">
        <f t="shared" si="57"/>
        <v>73.91409315385799</v>
      </c>
      <c r="U171" s="24"/>
      <c r="V171" s="67"/>
      <c r="W171" s="25"/>
      <c r="X171" s="25"/>
    </row>
    <row r="172" spans="1:24" s="26" customFormat="1" ht="41.25" customHeight="1">
      <c r="A172" s="204" t="s">
        <v>264</v>
      </c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6"/>
      <c r="U172" s="68"/>
      <c r="V172" s="25"/>
      <c r="W172" s="25"/>
      <c r="X172" s="25"/>
    </row>
    <row r="173" spans="1:24" s="26" customFormat="1" ht="30.75" customHeight="1">
      <c r="A173" s="167" t="s">
        <v>346</v>
      </c>
      <c r="B173" s="168" t="s">
        <v>254</v>
      </c>
      <c r="C173" s="169">
        <f aca="true" t="shared" si="60" ref="C173:H173">C177+C175+C174+C176+C179</f>
        <v>186015.9</v>
      </c>
      <c r="D173" s="169">
        <f t="shared" si="60"/>
        <v>141850.80000000002</v>
      </c>
      <c r="E173" s="169">
        <f t="shared" si="60"/>
        <v>0</v>
      </c>
      <c r="F173" s="169">
        <f t="shared" si="60"/>
        <v>0</v>
      </c>
      <c r="G173" s="169">
        <f t="shared" si="60"/>
        <v>0</v>
      </c>
      <c r="H173" s="169">
        <f t="shared" si="60"/>
        <v>126091.9</v>
      </c>
      <c r="I173" s="169">
        <f>I177</f>
        <v>0</v>
      </c>
      <c r="J173" s="169">
        <f aca="true" t="shared" si="61" ref="J173:J188">H173/D173*100</f>
        <v>88.89051031083362</v>
      </c>
      <c r="K173" s="169">
        <f aca="true" t="shared" si="62" ref="K173:K178">H173/C173*100</f>
        <v>67.7855495148533</v>
      </c>
      <c r="L173" s="111">
        <f>L177</f>
        <v>0</v>
      </c>
      <c r="M173" s="169">
        <f>M177+M175+M174+M176+M179</f>
        <v>1374.3</v>
      </c>
      <c r="N173" s="169">
        <f>N177+N175+N174+N176+N179</f>
        <v>116.8</v>
      </c>
      <c r="O173" s="111">
        <f>O177</f>
        <v>0</v>
      </c>
      <c r="P173" s="111">
        <f>P177</f>
        <v>0</v>
      </c>
      <c r="Q173" s="169">
        <f>N173/M173*100</f>
        <v>8.498872153096123</v>
      </c>
      <c r="R173" s="169">
        <f>R177+R175+R174+R176+R179</f>
        <v>187390.2</v>
      </c>
      <c r="S173" s="169">
        <f>S177+S175+S174+S176+S179</f>
        <v>126208.70000000001</v>
      </c>
      <c r="T173" s="169">
        <f aca="true" t="shared" si="63" ref="T173:T178">S173/R173*100</f>
        <v>67.35074726426463</v>
      </c>
      <c r="U173" s="23"/>
      <c r="V173" s="24"/>
      <c r="W173" s="25"/>
      <c r="X173" s="25"/>
    </row>
    <row r="174" spans="1:24" s="26" customFormat="1" ht="78" customHeight="1">
      <c r="A174" s="170" t="s">
        <v>259</v>
      </c>
      <c r="B174" s="171" t="s">
        <v>255</v>
      </c>
      <c r="C174" s="172">
        <v>44293.5</v>
      </c>
      <c r="D174" s="172">
        <v>32982.7</v>
      </c>
      <c r="E174" s="172"/>
      <c r="F174" s="172"/>
      <c r="G174" s="172"/>
      <c r="H174" s="172">
        <v>28955.9</v>
      </c>
      <c r="I174" s="172"/>
      <c r="J174" s="172">
        <f t="shared" si="61"/>
        <v>87.79117537375656</v>
      </c>
      <c r="K174" s="172">
        <f t="shared" si="62"/>
        <v>65.37279736304424</v>
      </c>
      <c r="L174" s="112"/>
      <c r="M174" s="172">
        <v>211.7</v>
      </c>
      <c r="N174" s="172">
        <v>6</v>
      </c>
      <c r="O174" s="112"/>
      <c r="P174" s="112"/>
      <c r="Q174" s="172">
        <f>N174/M174*100</f>
        <v>2.834199338686821</v>
      </c>
      <c r="R174" s="172">
        <f>M174+C174</f>
        <v>44505.2</v>
      </c>
      <c r="S174" s="172">
        <f>H174+N174</f>
        <v>28961.9</v>
      </c>
      <c r="T174" s="172">
        <f t="shared" si="63"/>
        <v>65.07531704160414</v>
      </c>
      <c r="U174" s="23"/>
      <c r="V174" s="24"/>
      <c r="W174" s="25"/>
      <c r="X174" s="25"/>
    </row>
    <row r="175" spans="1:24" s="26" customFormat="1" ht="66" customHeight="1">
      <c r="A175" s="170" t="s">
        <v>301</v>
      </c>
      <c r="B175" s="171" t="s">
        <v>258</v>
      </c>
      <c r="C175" s="172">
        <v>131032.1</v>
      </c>
      <c r="D175" s="172">
        <v>99758.8</v>
      </c>
      <c r="E175" s="172"/>
      <c r="F175" s="172"/>
      <c r="G175" s="172"/>
      <c r="H175" s="172">
        <v>88915.3</v>
      </c>
      <c r="I175" s="172"/>
      <c r="J175" s="172">
        <f t="shared" si="61"/>
        <v>89.13028224076473</v>
      </c>
      <c r="K175" s="172">
        <f t="shared" si="62"/>
        <v>67.85764709563534</v>
      </c>
      <c r="L175" s="112"/>
      <c r="M175" s="172">
        <v>1162.6</v>
      </c>
      <c r="N175" s="172">
        <v>110.8</v>
      </c>
      <c r="O175" s="112"/>
      <c r="P175" s="112"/>
      <c r="Q175" s="172">
        <f>N175/M175*100</f>
        <v>9.530362979528643</v>
      </c>
      <c r="R175" s="172">
        <f>M175+C175</f>
        <v>132194.7</v>
      </c>
      <c r="S175" s="172">
        <f>H175+N175</f>
        <v>89026.1</v>
      </c>
      <c r="T175" s="172">
        <f t="shared" si="63"/>
        <v>67.3446817459399</v>
      </c>
      <c r="U175" s="23"/>
      <c r="V175" s="24"/>
      <c r="W175" s="25"/>
      <c r="X175" s="25"/>
    </row>
    <row r="176" spans="1:24" s="26" customFormat="1" ht="60" customHeight="1">
      <c r="A176" s="170" t="s">
        <v>261</v>
      </c>
      <c r="B176" s="171" t="s">
        <v>260</v>
      </c>
      <c r="C176" s="172">
        <v>38.8</v>
      </c>
      <c r="D176" s="173">
        <v>32.7</v>
      </c>
      <c r="E176" s="172"/>
      <c r="F176" s="172"/>
      <c r="G176" s="172"/>
      <c r="H176" s="173">
        <v>10.4</v>
      </c>
      <c r="I176" s="172"/>
      <c r="J176" s="172">
        <f t="shared" si="61"/>
        <v>31.804281345565748</v>
      </c>
      <c r="K176" s="172">
        <f t="shared" si="62"/>
        <v>26.80412371134021</v>
      </c>
      <c r="L176" s="112"/>
      <c r="M176" s="173">
        <v>0</v>
      </c>
      <c r="N176" s="173">
        <v>0</v>
      </c>
      <c r="O176" s="112"/>
      <c r="P176" s="112"/>
      <c r="Q176" s="172"/>
      <c r="R176" s="172">
        <f>M176+C176</f>
        <v>38.8</v>
      </c>
      <c r="S176" s="196">
        <f>H176+N176</f>
        <v>10.4</v>
      </c>
      <c r="T176" s="172">
        <f t="shared" si="63"/>
        <v>26.80412371134021</v>
      </c>
      <c r="U176" s="23"/>
      <c r="V176" s="24"/>
      <c r="W176" s="25"/>
      <c r="X176" s="25"/>
    </row>
    <row r="177" spans="1:24" s="26" customFormat="1" ht="26.25" customHeight="1">
      <c r="A177" s="212" t="s">
        <v>257</v>
      </c>
      <c r="B177" s="214" t="s">
        <v>256</v>
      </c>
      <c r="C177" s="172">
        <v>10651.5</v>
      </c>
      <c r="D177" s="215">
        <v>9076.6</v>
      </c>
      <c r="E177" s="172"/>
      <c r="F177" s="172"/>
      <c r="G177" s="172"/>
      <c r="H177" s="215">
        <v>8210.3</v>
      </c>
      <c r="I177" s="172"/>
      <c r="J177" s="172">
        <f t="shared" si="61"/>
        <v>90.4556772359694</v>
      </c>
      <c r="K177" s="215">
        <f t="shared" si="62"/>
        <v>77.08116227761349</v>
      </c>
      <c r="L177" s="112"/>
      <c r="M177" s="215">
        <v>0</v>
      </c>
      <c r="N177" s="215">
        <v>0</v>
      </c>
      <c r="O177" s="112"/>
      <c r="P177" s="112"/>
      <c r="Q177" s="215"/>
      <c r="R177" s="172">
        <f>M177+C177</f>
        <v>10651.5</v>
      </c>
      <c r="S177" s="196">
        <f>H177+N177</f>
        <v>8210.3</v>
      </c>
      <c r="T177" s="215">
        <f t="shared" si="63"/>
        <v>77.08116227761349</v>
      </c>
      <c r="U177" s="23"/>
      <c r="V177" s="24"/>
      <c r="W177" s="25"/>
      <c r="X177" s="25"/>
    </row>
    <row r="178" spans="1:24" s="26" customFormat="1" ht="71.25" customHeight="1" hidden="1">
      <c r="A178" s="213"/>
      <c r="B178" s="214"/>
      <c r="C178" s="174"/>
      <c r="D178" s="216"/>
      <c r="E178" s="173"/>
      <c r="F178" s="173"/>
      <c r="G178" s="173"/>
      <c r="H178" s="216"/>
      <c r="I178" s="173"/>
      <c r="J178" s="172" t="e">
        <f t="shared" si="61"/>
        <v>#DIV/0!</v>
      </c>
      <c r="K178" s="216" t="e">
        <f t="shared" si="62"/>
        <v>#DIV/0!</v>
      </c>
      <c r="L178" s="113"/>
      <c r="M178" s="216"/>
      <c r="N178" s="216"/>
      <c r="O178" s="113"/>
      <c r="P178" s="113"/>
      <c r="Q178" s="216"/>
      <c r="R178" s="196">
        <f>M178+D178</f>
        <v>0</v>
      </c>
      <c r="S178" s="196">
        <f>H178+Q178</f>
        <v>0</v>
      </c>
      <c r="T178" s="216" t="e">
        <f t="shared" si="63"/>
        <v>#DIV/0!</v>
      </c>
      <c r="U178" s="23"/>
      <c r="V178" s="24"/>
      <c r="W178" s="25"/>
      <c r="X178" s="25"/>
    </row>
    <row r="179" spans="1:24" s="26" customFormat="1" ht="53.25" customHeight="1" hidden="1">
      <c r="A179" s="170" t="s">
        <v>280</v>
      </c>
      <c r="B179" s="171" t="s">
        <v>281</v>
      </c>
      <c r="C179" s="171"/>
      <c r="D179" s="172">
        <f>D180</f>
        <v>0</v>
      </c>
      <c r="E179" s="172"/>
      <c r="F179" s="172"/>
      <c r="G179" s="172"/>
      <c r="H179" s="172">
        <f>H180</f>
        <v>0</v>
      </c>
      <c r="I179" s="172"/>
      <c r="J179" s="172" t="e">
        <f t="shared" si="61"/>
        <v>#DIV/0!</v>
      </c>
      <c r="K179" s="172" t="e">
        <f>K180</f>
        <v>#DIV/0!</v>
      </c>
      <c r="L179" s="112">
        <f>L180</f>
        <v>0</v>
      </c>
      <c r="M179" s="112">
        <f>M180</f>
        <v>0</v>
      </c>
      <c r="N179" s="172">
        <f>N180</f>
        <v>0</v>
      </c>
      <c r="O179" s="112"/>
      <c r="P179" s="112"/>
      <c r="Q179" s="172">
        <f>Q180</f>
        <v>0</v>
      </c>
      <c r="R179" s="112">
        <f>R180</f>
        <v>0</v>
      </c>
      <c r="S179" s="112">
        <f>S180</f>
        <v>0</v>
      </c>
      <c r="T179" s="112" t="e">
        <f>T180</f>
        <v>#DIV/0!</v>
      </c>
      <c r="U179" s="23"/>
      <c r="V179" s="24"/>
      <c r="W179" s="25"/>
      <c r="X179" s="25"/>
    </row>
    <row r="180" spans="1:24" s="26" customFormat="1" ht="29.25" customHeight="1" hidden="1">
      <c r="A180" s="170" t="s">
        <v>282</v>
      </c>
      <c r="B180" s="171" t="s">
        <v>283</v>
      </c>
      <c r="C180" s="171"/>
      <c r="D180" s="172">
        <v>0</v>
      </c>
      <c r="E180" s="172"/>
      <c r="F180" s="172"/>
      <c r="G180" s="172"/>
      <c r="H180" s="172">
        <v>0</v>
      </c>
      <c r="I180" s="172"/>
      <c r="J180" s="172" t="e">
        <f t="shared" si="61"/>
        <v>#DIV/0!</v>
      </c>
      <c r="K180" s="172" t="e">
        <f>H180/D180*100</f>
        <v>#DIV/0!</v>
      </c>
      <c r="L180" s="112"/>
      <c r="M180" s="112">
        <v>0</v>
      </c>
      <c r="N180" s="172">
        <v>0</v>
      </c>
      <c r="O180" s="112"/>
      <c r="P180" s="112"/>
      <c r="Q180" s="172">
        <v>0</v>
      </c>
      <c r="R180" s="113">
        <f>M180+D180</f>
        <v>0</v>
      </c>
      <c r="S180" s="157">
        <f aca="true" t="shared" si="64" ref="S180:S199">H180+N180</f>
        <v>0</v>
      </c>
      <c r="T180" s="112" t="e">
        <f>S180/R180*100</f>
        <v>#DIV/0!</v>
      </c>
      <c r="U180" s="23"/>
      <c r="V180" s="24"/>
      <c r="W180" s="25"/>
      <c r="X180" s="25"/>
    </row>
    <row r="181" spans="1:24" s="26" customFormat="1" ht="27" customHeight="1">
      <c r="A181" s="167" t="s">
        <v>347</v>
      </c>
      <c r="B181" s="175" t="s">
        <v>82</v>
      </c>
      <c r="C181" s="169">
        <f>SUM(C182:C199)</f>
        <v>1075943.5</v>
      </c>
      <c r="D181" s="169">
        <f aca="true" t="shared" si="65" ref="D181:S181">SUM(D182:D199)</f>
        <v>823460.6000000002</v>
      </c>
      <c r="E181" s="169">
        <f t="shared" si="65"/>
        <v>0</v>
      </c>
      <c r="F181" s="169">
        <f t="shared" si="65"/>
        <v>0</v>
      </c>
      <c r="G181" s="169">
        <f t="shared" si="65"/>
        <v>0</v>
      </c>
      <c r="H181" s="169">
        <f t="shared" si="65"/>
        <v>795192.4000000001</v>
      </c>
      <c r="I181" s="169">
        <f t="shared" si="65"/>
        <v>0</v>
      </c>
      <c r="J181" s="169">
        <f t="shared" si="61"/>
        <v>96.56714601767224</v>
      </c>
      <c r="K181" s="169">
        <f>H181/C181*100</f>
        <v>73.90652018437773</v>
      </c>
      <c r="L181" s="111">
        <f t="shared" si="65"/>
        <v>0</v>
      </c>
      <c r="M181" s="169">
        <f t="shared" si="65"/>
        <v>71924.29999999999</v>
      </c>
      <c r="N181" s="169">
        <f t="shared" si="65"/>
        <v>39919.20000000001</v>
      </c>
      <c r="O181" s="169">
        <f t="shared" si="65"/>
        <v>0</v>
      </c>
      <c r="P181" s="169">
        <f t="shared" si="65"/>
        <v>0</v>
      </c>
      <c r="Q181" s="169">
        <f>N181/M181*100</f>
        <v>55.5016871905601</v>
      </c>
      <c r="R181" s="169">
        <f t="shared" si="65"/>
        <v>1147867.8</v>
      </c>
      <c r="S181" s="169">
        <f t="shared" si="65"/>
        <v>835111.6</v>
      </c>
      <c r="T181" s="169">
        <f>S181/R181*100</f>
        <v>72.75329092775318</v>
      </c>
      <c r="U181" s="23"/>
      <c r="V181" s="85"/>
      <c r="W181" s="25"/>
      <c r="X181" s="25"/>
    </row>
    <row r="182" spans="1:24" s="26" customFormat="1" ht="33" customHeight="1">
      <c r="A182" s="176" t="s">
        <v>83</v>
      </c>
      <c r="B182" s="177" t="s">
        <v>84</v>
      </c>
      <c r="C182" s="178">
        <v>293743.1</v>
      </c>
      <c r="D182" s="172">
        <v>229282.2</v>
      </c>
      <c r="E182" s="172"/>
      <c r="F182" s="172"/>
      <c r="G182" s="172"/>
      <c r="H182" s="172">
        <v>221642.2</v>
      </c>
      <c r="I182" s="172"/>
      <c r="J182" s="172">
        <f t="shared" si="61"/>
        <v>96.6678617005594</v>
      </c>
      <c r="K182" s="172">
        <f aca="true" t="shared" si="66" ref="K182:K248">H182/C182*100</f>
        <v>75.45443620633132</v>
      </c>
      <c r="L182" s="112"/>
      <c r="M182" s="172">
        <v>27580</v>
      </c>
      <c r="N182" s="172">
        <v>15160.7</v>
      </c>
      <c r="O182" s="172"/>
      <c r="P182" s="172"/>
      <c r="Q182" s="172">
        <f>N182/M182*100</f>
        <v>54.96990572878898</v>
      </c>
      <c r="R182" s="172">
        <f aca="true" t="shared" si="67" ref="R182:R247">M182+C182</f>
        <v>321323.1</v>
      </c>
      <c r="S182" s="172">
        <f t="shared" si="64"/>
        <v>236802.90000000002</v>
      </c>
      <c r="T182" s="172">
        <f>S182/R182*100</f>
        <v>73.69619551162056</v>
      </c>
      <c r="U182" s="23"/>
      <c r="V182" s="24"/>
      <c r="W182" s="25"/>
      <c r="X182" s="25"/>
    </row>
    <row r="183" spans="1:24" s="26" customFormat="1" ht="42.75" customHeight="1">
      <c r="A183" s="176" t="s">
        <v>302</v>
      </c>
      <c r="B183" s="179">
        <v>1021</v>
      </c>
      <c r="C183" s="178">
        <v>238258</v>
      </c>
      <c r="D183" s="172">
        <v>188490.4</v>
      </c>
      <c r="E183" s="172"/>
      <c r="F183" s="172"/>
      <c r="G183" s="172"/>
      <c r="H183" s="172">
        <v>177046.6</v>
      </c>
      <c r="I183" s="172"/>
      <c r="J183" s="172">
        <f t="shared" si="61"/>
        <v>93.92870936663088</v>
      </c>
      <c r="K183" s="172">
        <f t="shared" si="66"/>
        <v>74.30877452173694</v>
      </c>
      <c r="L183" s="112"/>
      <c r="M183" s="172">
        <v>40354.2</v>
      </c>
      <c r="N183" s="172">
        <v>22213.1</v>
      </c>
      <c r="O183" s="172"/>
      <c r="P183" s="172"/>
      <c r="Q183" s="172">
        <f aca="true" t="shared" si="68" ref="Q183:Q191">N183/M183*100</f>
        <v>55.04532365899956</v>
      </c>
      <c r="R183" s="172">
        <f t="shared" si="67"/>
        <v>278612.2</v>
      </c>
      <c r="S183" s="172">
        <f t="shared" si="64"/>
        <v>199259.7</v>
      </c>
      <c r="T183" s="172">
        <f aca="true" t="shared" si="69" ref="T183:T199">S183/R183*100</f>
        <v>71.51865567983025</v>
      </c>
      <c r="U183" s="23"/>
      <c r="V183" s="207"/>
      <c r="W183" s="25"/>
      <c r="X183" s="25"/>
    </row>
    <row r="184" spans="1:24" s="26" customFormat="1" ht="51" customHeight="1">
      <c r="A184" s="176" t="s">
        <v>250</v>
      </c>
      <c r="B184" s="179">
        <v>1022</v>
      </c>
      <c r="C184" s="178">
        <v>13407.5</v>
      </c>
      <c r="D184" s="172">
        <v>10086.8</v>
      </c>
      <c r="E184" s="172"/>
      <c r="F184" s="172"/>
      <c r="G184" s="172"/>
      <c r="H184" s="172">
        <v>9244.4</v>
      </c>
      <c r="I184" s="172"/>
      <c r="J184" s="172">
        <f t="shared" si="61"/>
        <v>91.64849109727565</v>
      </c>
      <c r="K184" s="172">
        <f t="shared" si="66"/>
        <v>68.94946858101808</v>
      </c>
      <c r="L184" s="112"/>
      <c r="M184" s="172">
        <v>124.9</v>
      </c>
      <c r="N184" s="172">
        <v>122.3</v>
      </c>
      <c r="O184" s="172"/>
      <c r="P184" s="172"/>
      <c r="Q184" s="172">
        <f t="shared" si="68"/>
        <v>97.91833466773419</v>
      </c>
      <c r="R184" s="172">
        <f t="shared" si="67"/>
        <v>13532.4</v>
      </c>
      <c r="S184" s="172">
        <f t="shared" si="64"/>
        <v>9366.699999999999</v>
      </c>
      <c r="T184" s="172">
        <f t="shared" si="69"/>
        <v>69.21684254086487</v>
      </c>
      <c r="U184" s="23"/>
      <c r="V184" s="207"/>
      <c r="W184" s="25"/>
      <c r="X184" s="25"/>
    </row>
    <row r="185" spans="1:24" s="26" customFormat="1" ht="43.5" customHeight="1">
      <c r="A185" s="176" t="s">
        <v>302</v>
      </c>
      <c r="B185" s="179">
        <v>1031</v>
      </c>
      <c r="C185" s="178">
        <v>401066.7</v>
      </c>
      <c r="D185" s="172">
        <v>294690.1</v>
      </c>
      <c r="E185" s="172"/>
      <c r="F185" s="172"/>
      <c r="G185" s="172"/>
      <c r="H185" s="172">
        <v>294295.9</v>
      </c>
      <c r="I185" s="172"/>
      <c r="J185" s="172">
        <f t="shared" si="61"/>
        <v>99.86623235731368</v>
      </c>
      <c r="K185" s="172">
        <f t="shared" si="66"/>
        <v>73.3782934359796</v>
      </c>
      <c r="L185" s="112"/>
      <c r="M185" s="172"/>
      <c r="N185" s="172">
        <v>0</v>
      </c>
      <c r="O185" s="172"/>
      <c r="P185" s="172"/>
      <c r="Q185" s="172"/>
      <c r="R185" s="172">
        <f t="shared" si="67"/>
        <v>401066.7</v>
      </c>
      <c r="S185" s="172">
        <f t="shared" si="64"/>
        <v>294295.9</v>
      </c>
      <c r="T185" s="172">
        <f t="shared" si="69"/>
        <v>73.3782934359796</v>
      </c>
      <c r="U185" s="23"/>
      <c r="V185" s="69"/>
      <c r="W185" s="25"/>
      <c r="X185" s="25"/>
    </row>
    <row r="186" spans="1:22" s="26" customFormat="1" ht="51" customHeight="1">
      <c r="A186" s="176" t="s">
        <v>250</v>
      </c>
      <c r="B186" s="179">
        <v>1032</v>
      </c>
      <c r="C186" s="178">
        <v>22228.3</v>
      </c>
      <c r="D186" s="172">
        <v>16753.2</v>
      </c>
      <c r="E186" s="172"/>
      <c r="F186" s="172"/>
      <c r="G186" s="172"/>
      <c r="H186" s="172">
        <v>16582.6</v>
      </c>
      <c r="I186" s="172"/>
      <c r="J186" s="172">
        <f t="shared" si="61"/>
        <v>98.98168708067712</v>
      </c>
      <c r="K186" s="172">
        <f t="shared" si="66"/>
        <v>74.60129654539483</v>
      </c>
      <c r="L186" s="112"/>
      <c r="M186" s="172"/>
      <c r="N186" s="172">
        <v>0</v>
      </c>
      <c r="O186" s="172"/>
      <c r="P186" s="172"/>
      <c r="Q186" s="172"/>
      <c r="R186" s="172">
        <f t="shared" si="67"/>
        <v>22228.3</v>
      </c>
      <c r="S186" s="172">
        <f t="shared" si="64"/>
        <v>16582.6</v>
      </c>
      <c r="T186" s="172">
        <f t="shared" si="69"/>
        <v>74.60129654539483</v>
      </c>
      <c r="U186" s="23"/>
      <c r="V186" s="69"/>
    </row>
    <row r="187" spans="1:22" s="26" customFormat="1" ht="42" customHeight="1">
      <c r="A187" s="176" t="s">
        <v>302</v>
      </c>
      <c r="B187" s="179">
        <v>1061</v>
      </c>
      <c r="C187" s="178">
        <v>1687</v>
      </c>
      <c r="D187" s="172">
        <v>1687</v>
      </c>
      <c r="E187" s="172"/>
      <c r="F187" s="172"/>
      <c r="G187" s="172"/>
      <c r="H187" s="172">
        <v>1675.7</v>
      </c>
      <c r="I187" s="172"/>
      <c r="J187" s="172">
        <f t="shared" si="61"/>
        <v>99.33017190278602</v>
      </c>
      <c r="K187" s="172">
        <f t="shared" si="66"/>
        <v>99.33017190278602</v>
      </c>
      <c r="L187" s="112"/>
      <c r="M187" s="172"/>
      <c r="N187" s="172">
        <v>0</v>
      </c>
      <c r="O187" s="172"/>
      <c r="P187" s="172"/>
      <c r="Q187" s="172"/>
      <c r="R187" s="172">
        <f t="shared" si="67"/>
        <v>1687</v>
      </c>
      <c r="S187" s="172">
        <f t="shared" si="64"/>
        <v>1675.7</v>
      </c>
      <c r="T187" s="172">
        <f t="shared" si="69"/>
        <v>99.33017190278602</v>
      </c>
      <c r="U187" s="23"/>
      <c r="V187" s="69"/>
    </row>
    <row r="188" spans="1:22" s="26" customFormat="1" ht="51" customHeight="1">
      <c r="A188" s="176" t="s">
        <v>250</v>
      </c>
      <c r="B188" s="179">
        <v>1062</v>
      </c>
      <c r="C188" s="178">
        <v>410.8</v>
      </c>
      <c r="D188" s="172">
        <v>410.8</v>
      </c>
      <c r="E188" s="172"/>
      <c r="F188" s="172"/>
      <c r="G188" s="172"/>
      <c r="H188" s="172">
        <v>410.8</v>
      </c>
      <c r="I188" s="172"/>
      <c r="J188" s="172">
        <f t="shared" si="61"/>
        <v>100</v>
      </c>
      <c r="K188" s="172">
        <f t="shared" si="66"/>
        <v>100</v>
      </c>
      <c r="L188" s="112"/>
      <c r="M188" s="172"/>
      <c r="N188" s="172">
        <v>0</v>
      </c>
      <c r="O188" s="172"/>
      <c r="P188" s="172"/>
      <c r="Q188" s="172"/>
      <c r="R188" s="172">
        <f t="shared" si="67"/>
        <v>410.8</v>
      </c>
      <c r="S188" s="172">
        <f t="shared" si="64"/>
        <v>410.8</v>
      </c>
      <c r="T188" s="172">
        <f t="shared" si="69"/>
        <v>100</v>
      </c>
      <c r="U188" s="23"/>
      <c r="V188" s="69"/>
    </row>
    <row r="189" spans="1:22" s="26" customFormat="1" ht="51" customHeight="1">
      <c r="A189" s="176" t="s">
        <v>285</v>
      </c>
      <c r="B189" s="179">
        <v>1070</v>
      </c>
      <c r="C189" s="178">
        <v>36872.2</v>
      </c>
      <c r="D189" s="172">
        <v>28642</v>
      </c>
      <c r="E189" s="172"/>
      <c r="F189" s="172"/>
      <c r="G189" s="172"/>
      <c r="H189" s="172">
        <v>27887.4</v>
      </c>
      <c r="I189" s="172"/>
      <c r="J189" s="172">
        <f aca="true" t="shared" si="70" ref="J189:J257">H189/D189*100</f>
        <v>97.36540744361429</v>
      </c>
      <c r="K189" s="172">
        <f t="shared" si="66"/>
        <v>75.6325904068648</v>
      </c>
      <c r="L189" s="112"/>
      <c r="M189" s="172">
        <v>284.2</v>
      </c>
      <c r="N189" s="172">
        <v>259.8</v>
      </c>
      <c r="O189" s="172"/>
      <c r="P189" s="172"/>
      <c r="Q189" s="172">
        <f t="shared" si="68"/>
        <v>91.41449683321605</v>
      </c>
      <c r="R189" s="172">
        <f t="shared" si="67"/>
        <v>37156.399999999994</v>
      </c>
      <c r="S189" s="172">
        <f t="shared" si="64"/>
        <v>28147.2</v>
      </c>
      <c r="T189" s="172">
        <f t="shared" si="69"/>
        <v>75.75330225748459</v>
      </c>
      <c r="U189" s="23"/>
      <c r="V189" s="69"/>
    </row>
    <row r="190" spans="1:22" s="26" customFormat="1" ht="38.25" customHeight="1">
      <c r="A190" s="176" t="s">
        <v>286</v>
      </c>
      <c r="B190" s="180">
        <v>1080</v>
      </c>
      <c r="C190" s="172">
        <v>38598.6</v>
      </c>
      <c r="D190" s="172">
        <v>30060.3</v>
      </c>
      <c r="E190" s="172"/>
      <c r="F190" s="172"/>
      <c r="G190" s="172"/>
      <c r="H190" s="172">
        <v>29465.9</v>
      </c>
      <c r="I190" s="172"/>
      <c r="J190" s="172">
        <f t="shared" si="70"/>
        <v>98.02264115793922</v>
      </c>
      <c r="K190" s="172">
        <f t="shared" si="66"/>
        <v>76.33929728021224</v>
      </c>
      <c r="L190" s="112"/>
      <c r="M190" s="172">
        <v>3431.6</v>
      </c>
      <c r="N190" s="172">
        <v>2044.9</v>
      </c>
      <c r="O190" s="172"/>
      <c r="P190" s="172"/>
      <c r="Q190" s="172">
        <f t="shared" si="68"/>
        <v>59.59027858724794</v>
      </c>
      <c r="R190" s="172">
        <f t="shared" si="67"/>
        <v>42030.2</v>
      </c>
      <c r="S190" s="172">
        <f t="shared" si="64"/>
        <v>31510.800000000003</v>
      </c>
      <c r="T190" s="172">
        <f t="shared" si="69"/>
        <v>74.97180598712355</v>
      </c>
      <c r="U190" s="23"/>
      <c r="V190" s="24"/>
    </row>
    <row r="191" spans="1:22" s="26" customFormat="1" ht="38.25" customHeight="1">
      <c r="A191" s="176" t="s">
        <v>85</v>
      </c>
      <c r="B191" s="179">
        <v>1141</v>
      </c>
      <c r="C191" s="178">
        <v>9028</v>
      </c>
      <c r="D191" s="172">
        <v>6573</v>
      </c>
      <c r="E191" s="172"/>
      <c r="F191" s="172"/>
      <c r="G191" s="172"/>
      <c r="H191" s="172">
        <v>5623.3</v>
      </c>
      <c r="I191" s="172"/>
      <c r="J191" s="172">
        <f t="shared" si="70"/>
        <v>85.55149855469345</v>
      </c>
      <c r="K191" s="172">
        <f t="shared" si="66"/>
        <v>62.28732831191848</v>
      </c>
      <c r="L191" s="112"/>
      <c r="M191" s="172">
        <v>99.5</v>
      </c>
      <c r="N191" s="172">
        <v>68.5</v>
      </c>
      <c r="O191" s="172"/>
      <c r="P191" s="172"/>
      <c r="Q191" s="172">
        <f t="shared" si="68"/>
        <v>68.84422110552764</v>
      </c>
      <c r="R191" s="172">
        <f t="shared" si="67"/>
        <v>9127.5</v>
      </c>
      <c r="S191" s="172">
        <f t="shared" si="64"/>
        <v>5691.8</v>
      </c>
      <c r="T191" s="172">
        <f t="shared" si="69"/>
        <v>62.358805806628325</v>
      </c>
      <c r="U191" s="23"/>
      <c r="V191" s="24"/>
    </row>
    <row r="192" spans="1:22" s="26" customFormat="1" ht="38.25" customHeight="1">
      <c r="A192" s="176" t="s">
        <v>86</v>
      </c>
      <c r="B192" s="179">
        <v>1142</v>
      </c>
      <c r="C192" s="178">
        <v>967.9</v>
      </c>
      <c r="D192" s="172">
        <v>773.3</v>
      </c>
      <c r="E192" s="172"/>
      <c r="F192" s="172"/>
      <c r="G192" s="172"/>
      <c r="H192" s="172">
        <v>569.4</v>
      </c>
      <c r="I192" s="172"/>
      <c r="J192" s="172">
        <f t="shared" si="70"/>
        <v>73.63248415879995</v>
      </c>
      <c r="K192" s="172">
        <f t="shared" si="66"/>
        <v>58.82839136274408</v>
      </c>
      <c r="L192" s="112"/>
      <c r="M192" s="172"/>
      <c r="N192" s="172">
        <v>0</v>
      </c>
      <c r="O192" s="172"/>
      <c r="P192" s="172"/>
      <c r="Q192" s="172"/>
      <c r="R192" s="172">
        <f t="shared" si="67"/>
        <v>967.9</v>
      </c>
      <c r="S192" s="172">
        <f t="shared" si="64"/>
        <v>569.4</v>
      </c>
      <c r="T192" s="172">
        <f t="shared" si="69"/>
        <v>58.82839136274408</v>
      </c>
      <c r="U192" s="23"/>
      <c r="V192" s="24"/>
    </row>
    <row r="193" spans="1:22" s="26" customFormat="1" ht="50.25" customHeight="1">
      <c r="A193" s="176" t="s">
        <v>303</v>
      </c>
      <c r="B193" s="179">
        <v>1151</v>
      </c>
      <c r="C193" s="178">
        <v>2215</v>
      </c>
      <c r="D193" s="172">
        <v>1687.8</v>
      </c>
      <c r="E193" s="172"/>
      <c r="F193" s="172"/>
      <c r="G193" s="172"/>
      <c r="H193" s="172">
        <v>1268.7</v>
      </c>
      <c r="I193" s="172"/>
      <c r="J193" s="172">
        <f t="shared" si="70"/>
        <v>75.1688588695343</v>
      </c>
      <c r="K193" s="172">
        <f t="shared" si="66"/>
        <v>57.27765237020316</v>
      </c>
      <c r="L193" s="112"/>
      <c r="M193" s="172"/>
      <c r="N193" s="172">
        <v>0</v>
      </c>
      <c r="O193" s="172"/>
      <c r="P193" s="172"/>
      <c r="Q193" s="172"/>
      <c r="R193" s="172">
        <f t="shared" si="67"/>
        <v>2215</v>
      </c>
      <c r="S193" s="172">
        <f t="shared" si="64"/>
        <v>1268.7</v>
      </c>
      <c r="T193" s="172">
        <f t="shared" si="69"/>
        <v>57.27765237020316</v>
      </c>
      <c r="U193" s="23"/>
      <c r="V193" s="24"/>
    </row>
    <row r="194" spans="1:22" s="26" customFormat="1" ht="38.25" customHeight="1">
      <c r="A194" s="176" t="s">
        <v>304</v>
      </c>
      <c r="B194" s="179">
        <v>1152</v>
      </c>
      <c r="C194" s="178">
        <v>4255.1</v>
      </c>
      <c r="D194" s="172">
        <v>3124.1</v>
      </c>
      <c r="E194" s="172"/>
      <c r="F194" s="172"/>
      <c r="G194" s="172"/>
      <c r="H194" s="172">
        <v>2552.9</v>
      </c>
      <c r="I194" s="172"/>
      <c r="J194" s="172">
        <f t="shared" si="70"/>
        <v>81.71633430427964</v>
      </c>
      <c r="K194" s="172">
        <f t="shared" si="66"/>
        <v>59.996239806350026</v>
      </c>
      <c r="L194" s="112"/>
      <c r="M194" s="172"/>
      <c r="N194" s="172">
        <v>0</v>
      </c>
      <c r="O194" s="172"/>
      <c r="P194" s="172"/>
      <c r="Q194" s="172"/>
      <c r="R194" s="172">
        <f t="shared" si="67"/>
        <v>4255.1</v>
      </c>
      <c r="S194" s="172">
        <f t="shared" si="64"/>
        <v>2552.9</v>
      </c>
      <c r="T194" s="172">
        <f t="shared" si="69"/>
        <v>59.996239806350026</v>
      </c>
      <c r="U194" s="23"/>
      <c r="V194" s="24"/>
    </row>
    <row r="195" spans="1:22" s="26" customFormat="1" ht="48.75" customHeight="1">
      <c r="A195" s="176" t="s">
        <v>305</v>
      </c>
      <c r="B195" s="179">
        <v>1160</v>
      </c>
      <c r="C195" s="178">
        <v>1865.8</v>
      </c>
      <c r="D195" s="172">
        <v>1328.9</v>
      </c>
      <c r="E195" s="172"/>
      <c r="F195" s="172"/>
      <c r="G195" s="172"/>
      <c r="H195" s="172">
        <v>930.7</v>
      </c>
      <c r="I195" s="172"/>
      <c r="J195" s="172">
        <f t="shared" si="70"/>
        <v>70.03536759726089</v>
      </c>
      <c r="K195" s="172">
        <f t="shared" si="66"/>
        <v>49.882088112337875</v>
      </c>
      <c r="L195" s="112"/>
      <c r="M195" s="172"/>
      <c r="N195" s="172">
        <v>0</v>
      </c>
      <c r="O195" s="172"/>
      <c r="P195" s="172"/>
      <c r="Q195" s="172"/>
      <c r="R195" s="172">
        <f t="shared" si="67"/>
        <v>1865.8</v>
      </c>
      <c r="S195" s="172">
        <f t="shared" si="64"/>
        <v>930.7</v>
      </c>
      <c r="T195" s="172">
        <f t="shared" si="69"/>
        <v>49.882088112337875</v>
      </c>
      <c r="U195" s="23"/>
      <c r="V195" s="24"/>
    </row>
    <row r="196" spans="1:22" s="26" customFormat="1" ht="74.25" customHeight="1">
      <c r="A196" s="176" t="s">
        <v>327</v>
      </c>
      <c r="B196" s="179">
        <v>1181</v>
      </c>
      <c r="C196" s="178">
        <v>1593.8</v>
      </c>
      <c r="D196" s="172">
        <v>1593.8</v>
      </c>
      <c r="E196" s="172"/>
      <c r="F196" s="172"/>
      <c r="G196" s="172"/>
      <c r="H196" s="172">
        <v>1214.7</v>
      </c>
      <c r="I196" s="172"/>
      <c r="J196" s="172">
        <v>0</v>
      </c>
      <c r="K196" s="172">
        <f t="shared" si="66"/>
        <v>76.21407955828838</v>
      </c>
      <c r="L196" s="112"/>
      <c r="M196" s="172"/>
      <c r="N196" s="172">
        <v>0</v>
      </c>
      <c r="O196" s="172"/>
      <c r="P196" s="172"/>
      <c r="Q196" s="172"/>
      <c r="R196" s="172">
        <f t="shared" si="67"/>
        <v>1593.8</v>
      </c>
      <c r="S196" s="172">
        <f t="shared" si="64"/>
        <v>1214.7</v>
      </c>
      <c r="T196" s="172">
        <f t="shared" si="69"/>
        <v>76.21407955828838</v>
      </c>
      <c r="U196" s="23"/>
      <c r="V196" s="24"/>
    </row>
    <row r="197" spans="1:22" s="26" customFormat="1" ht="74.25" customHeight="1">
      <c r="A197" s="176" t="s">
        <v>343</v>
      </c>
      <c r="B197" s="179">
        <v>1182</v>
      </c>
      <c r="C197" s="178">
        <v>5174.4</v>
      </c>
      <c r="D197" s="172">
        <v>5174.4</v>
      </c>
      <c r="E197" s="172"/>
      <c r="F197" s="172"/>
      <c r="G197" s="172"/>
      <c r="H197" s="172">
        <v>2696.4</v>
      </c>
      <c r="I197" s="172"/>
      <c r="J197" s="172">
        <f t="shared" si="70"/>
        <v>52.11038961038962</v>
      </c>
      <c r="K197" s="172">
        <f t="shared" si="66"/>
        <v>52.11038961038962</v>
      </c>
      <c r="L197" s="112"/>
      <c r="M197" s="172"/>
      <c r="N197" s="172">
        <v>0</v>
      </c>
      <c r="O197" s="172"/>
      <c r="P197" s="172"/>
      <c r="Q197" s="172"/>
      <c r="R197" s="172">
        <f t="shared" si="67"/>
        <v>5174.4</v>
      </c>
      <c r="S197" s="172">
        <f t="shared" si="64"/>
        <v>2696.4</v>
      </c>
      <c r="T197" s="172">
        <f t="shared" si="69"/>
        <v>52.11038961038962</v>
      </c>
      <c r="U197" s="23"/>
      <c r="V197" s="24"/>
    </row>
    <row r="198" spans="1:22" s="26" customFormat="1" ht="54.75" customHeight="1">
      <c r="A198" s="176" t="s">
        <v>306</v>
      </c>
      <c r="B198" s="179">
        <v>1200</v>
      </c>
      <c r="C198" s="178">
        <v>3641.4</v>
      </c>
      <c r="D198" s="172">
        <v>2172.6</v>
      </c>
      <c r="E198" s="172"/>
      <c r="F198" s="172"/>
      <c r="G198" s="172"/>
      <c r="H198" s="172">
        <v>1272.5</v>
      </c>
      <c r="I198" s="172"/>
      <c r="J198" s="172">
        <f t="shared" si="70"/>
        <v>58.57037650741048</v>
      </c>
      <c r="K198" s="172">
        <f t="shared" si="66"/>
        <v>34.945350689295324</v>
      </c>
      <c r="L198" s="112"/>
      <c r="M198" s="172"/>
      <c r="N198" s="172">
        <v>0</v>
      </c>
      <c r="O198" s="172"/>
      <c r="P198" s="172"/>
      <c r="Q198" s="172"/>
      <c r="R198" s="172">
        <f t="shared" si="67"/>
        <v>3641.4</v>
      </c>
      <c r="S198" s="172">
        <f t="shared" si="64"/>
        <v>1272.5</v>
      </c>
      <c r="T198" s="172">
        <f t="shared" si="69"/>
        <v>34.945350689295324</v>
      </c>
      <c r="U198" s="23"/>
      <c r="V198" s="24"/>
    </row>
    <row r="199" spans="1:22" s="26" customFormat="1" ht="77.25" customHeight="1">
      <c r="A199" s="176" t="s">
        <v>328</v>
      </c>
      <c r="B199" s="179">
        <v>1210</v>
      </c>
      <c r="C199" s="178">
        <v>929.9</v>
      </c>
      <c r="D199" s="172">
        <v>929.9</v>
      </c>
      <c r="E199" s="172"/>
      <c r="F199" s="172"/>
      <c r="G199" s="172"/>
      <c r="H199" s="172">
        <v>812.3</v>
      </c>
      <c r="I199" s="172"/>
      <c r="J199" s="172">
        <f t="shared" si="70"/>
        <v>87.35347886869556</v>
      </c>
      <c r="K199" s="172">
        <f t="shared" si="66"/>
        <v>87.35347886869556</v>
      </c>
      <c r="L199" s="112"/>
      <c r="M199" s="172">
        <v>49.9</v>
      </c>
      <c r="N199" s="172">
        <v>49.9</v>
      </c>
      <c r="O199" s="172"/>
      <c r="P199" s="172"/>
      <c r="Q199" s="172">
        <f>N199/M199*100</f>
        <v>100</v>
      </c>
      <c r="R199" s="172">
        <f t="shared" si="67"/>
        <v>979.8</v>
      </c>
      <c r="S199" s="172">
        <f t="shared" si="64"/>
        <v>862.1999999999999</v>
      </c>
      <c r="T199" s="172">
        <f t="shared" si="69"/>
        <v>87.9975505205144</v>
      </c>
      <c r="U199" s="23"/>
      <c r="V199" s="24"/>
    </row>
    <row r="200" spans="1:24" s="26" customFormat="1" ht="49.5" customHeight="1">
      <c r="A200" s="167" t="s">
        <v>348</v>
      </c>
      <c r="B200" s="168">
        <v>2000</v>
      </c>
      <c r="C200" s="169">
        <f aca="true" t="shared" si="71" ref="C200:H200">SUM(C201:C208)</f>
        <v>145882.8</v>
      </c>
      <c r="D200" s="169">
        <f t="shared" si="71"/>
        <v>121360.7</v>
      </c>
      <c r="E200" s="169">
        <f t="shared" si="71"/>
        <v>0</v>
      </c>
      <c r="F200" s="169">
        <f t="shared" si="71"/>
        <v>0</v>
      </c>
      <c r="G200" s="169">
        <f t="shared" si="71"/>
        <v>0</v>
      </c>
      <c r="H200" s="169">
        <f t="shared" si="71"/>
        <v>100450.30000000002</v>
      </c>
      <c r="I200" s="169" t="e">
        <f>I201+#REF!+I202+I203+I204+I205+I206+I207+I208</f>
        <v>#REF!</v>
      </c>
      <c r="J200" s="169">
        <f t="shared" si="70"/>
        <v>82.77004005415264</v>
      </c>
      <c r="K200" s="169">
        <f t="shared" si="66"/>
        <v>68.85684947094519</v>
      </c>
      <c r="L200" s="111"/>
      <c r="M200" s="169">
        <f>SUM(M201:M208)</f>
        <v>15254.2</v>
      </c>
      <c r="N200" s="169">
        <f>SUM(N201:N208)</f>
        <v>8684</v>
      </c>
      <c r="O200" s="111"/>
      <c r="P200" s="111"/>
      <c r="Q200" s="169">
        <f aca="true" t="shared" si="72" ref="Q200:Q210">N200/M200*100</f>
        <v>56.928583603204366</v>
      </c>
      <c r="R200" s="169">
        <f>SUM(R201:R208)</f>
        <v>161136.99999999997</v>
      </c>
      <c r="S200" s="169">
        <f>SUM(S201:S208)</f>
        <v>109134.30000000002</v>
      </c>
      <c r="T200" s="169">
        <f>S200/R200*100</f>
        <v>67.72764790209575</v>
      </c>
      <c r="U200" s="23"/>
      <c r="V200" s="85"/>
      <c r="W200" s="25"/>
      <c r="X200" s="25"/>
    </row>
    <row r="201" spans="1:24" s="26" customFormat="1" ht="40.5" customHeight="1">
      <c r="A201" s="176" t="s">
        <v>87</v>
      </c>
      <c r="B201" s="177" t="s">
        <v>88</v>
      </c>
      <c r="C201" s="178">
        <v>61218.9</v>
      </c>
      <c r="D201" s="172">
        <v>52018.6</v>
      </c>
      <c r="E201" s="172"/>
      <c r="F201" s="172"/>
      <c r="G201" s="172"/>
      <c r="H201" s="172">
        <v>41865.6</v>
      </c>
      <c r="I201" s="172"/>
      <c r="J201" s="172">
        <f t="shared" si="70"/>
        <v>80.48198144509848</v>
      </c>
      <c r="K201" s="172">
        <f t="shared" si="66"/>
        <v>68.38672370787452</v>
      </c>
      <c r="L201" s="112"/>
      <c r="M201" s="172">
        <v>9495.5</v>
      </c>
      <c r="N201" s="172">
        <v>3276.9</v>
      </c>
      <c r="O201" s="112"/>
      <c r="P201" s="112"/>
      <c r="Q201" s="172">
        <f t="shared" si="72"/>
        <v>34.51003106734769</v>
      </c>
      <c r="R201" s="172">
        <f t="shared" si="67"/>
        <v>70714.4</v>
      </c>
      <c r="S201" s="172">
        <f aca="true" t="shared" si="73" ref="S201:S208">H201+N201</f>
        <v>45142.5</v>
      </c>
      <c r="T201" s="172">
        <f aca="true" t="shared" si="74" ref="T201:T208">S201/R201*100</f>
        <v>63.83777561571618</v>
      </c>
      <c r="U201" s="23"/>
      <c r="V201" s="24"/>
      <c r="W201" s="25"/>
      <c r="X201" s="25"/>
    </row>
    <row r="202" spans="1:24" s="26" customFormat="1" ht="28.5" customHeight="1">
      <c r="A202" s="176" t="s">
        <v>287</v>
      </c>
      <c r="B202" s="177" t="s">
        <v>89</v>
      </c>
      <c r="C202" s="178">
        <v>8102.5</v>
      </c>
      <c r="D202" s="172">
        <v>6736.3</v>
      </c>
      <c r="E202" s="172"/>
      <c r="F202" s="172"/>
      <c r="G202" s="172"/>
      <c r="H202" s="172">
        <v>5200.5</v>
      </c>
      <c r="I202" s="172"/>
      <c r="J202" s="172">
        <f t="shared" si="70"/>
        <v>77.20113415376393</v>
      </c>
      <c r="K202" s="172">
        <f t="shared" si="66"/>
        <v>64.18389385991978</v>
      </c>
      <c r="L202" s="112"/>
      <c r="M202" s="172">
        <v>280</v>
      </c>
      <c r="N202" s="172">
        <v>265</v>
      </c>
      <c r="O202" s="112"/>
      <c r="P202" s="112"/>
      <c r="Q202" s="172">
        <f t="shared" si="72"/>
        <v>94.64285714285714</v>
      </c>
      <c r="R202" s="172">
        <f t="shared" si="67"/>
        <v>8382.5</v>
      </c>
      <c r="S202" s="172">
        <f t="shared" si="73"/>
        <v>5465.5</v>
      </c>
      <c r="T202" s="172">
        <f t="shared" si="74"/>
        <v>65.20131225767969</v>
      </c>
      <c r="U202" s="23"/>
      <c r="V202" s="24"/>
      <c r="W202" s="25"/>
      <c r="X202" s="25"/>
    </row>
    <row r="203" spans="1:24" s="26" customFormat="1" ht="32.25" customHeight="1">
      <c r="A203" s="176" t="s">
        <v>226</v>
      </c>
      <c r="B203" s="177" t="s">
        <v>90</v>
      </c>
      <c r="C203" s="178">
        <v>1667.2</v>
      </c>
      <c r="D203" s="172">
        <v>1667.2</v>
      </c>
      <c r="E203" s="172"/>
      <c r="F203" s="172"/>
      <c r="G203" s="172"/>
      <c r="H203" s="172">
        <v>1667.2</v>
      </c>
      <c r="I203" s="172"/>
      <c r="J203" s="172">
        <f t="shared" si="70"/>
        <v>100</v>
      </c>
      <c r="K203" s="172">
        <f t="shared" si="66"/>
        <v>100</v>
      </c>
      <c r="L203" s="112"/>
      <c r="M203" s="172">
        <v>0</v>
      </c>
      <c r="N203" s="172">
        <v>0</v>
      </c>
      <c r="O203" s="112"/>
      <c r="P203" s="112"/>
      <c r="Q203" s="172"/>
      <c r="R203" s="172">
        <f t="shared" si="67"/>
        <v>1667.2</v>
      </c>
      <c r="S203" s="172">
        <f t="shared" si="73"/>
        <v>1667.2</v>
      </c>
      <c r="T203" s="172">
        <f t="shared" si="74"/>
        <v>100</v>
      </c>
      <c r="U203" s="23"/>
      <c r="V203" s="24"/>
      <c r="W203" s="25"/>
      <c r="X203" s="25"/>
    </row>
    <row r="204" spans="1:24" s="26" customFormat="1" ht="61.5" customHeight="1">
      <c r="A204" s="176" t="s">
        <v>91</v>
      </c>
      <c r="B204" s="177" t="s">
        <v>92</v>
      </c>
      <c r="C204" s="178">
        <v>23697.8</v>
      </c>
      <c r="D204" s="172">
        <v>20024.7</v>
      </c>
      <c r="E204" s="172"/>
      <c r="F204" s="172"/>
      <c r="G204" s="172"/>
      <c r="H204" s="172">
        <v>16913.2</v>
      </c>
      <c r="I204" s="172"/>
      <c r="J204" s="172">
        <f t="shared" si="70"/>
        <v>84.46168981308084</v>
      </c>
      <c r="K204" s="172">
        <f t="shared" si="66"/>
        <v>71.37033817485168</v>
      </c>
      <c r="L204" s="112"/>
      <c r="M204" s="172">
        <v>5418.7</v>
      </c>
      <c r="N204" s="172">
        <v>5096.1</v>
      </c>
      <c r="O204" s="112"/>
      <c r="P204" s="112"/>
      <c r="Q204" s="172">
        <f t="shared" si="72"/>
        <v>94.04654252865079</v>
      </c>
      <c r="R204" s="172">
        <f t="shared" si="67"/>
        <v>29116.5</v>
      </c>
      <c r="S204" s="172">
        <f t="shared" si="73"/>
        <v>22009.300000000003</v>
      </c>
      <c r="T204" s="172">
        <f t="shared" si="74"/>
        <v>75.59047275599747</v>
      </c>
      <c r="U204" s="23"/>
      <c r="V204" s="24"/>
      <c r="W204" s="25"/>
      <c r="X204" s="25"/>
    </row>
    <row r="205" spans="1:24" s="26" customFormat="1" ht="30" customHeight="1">
      <c r="A205" s="176" t="s">
        <v>93</v>
      </c>
      <c r="B205" s="177" t="s">
        <v>94</v>
      </c>
      <c r="C205" s="178">
        <v>11196.7</v>
      </c>
      <c r="D205" s="172">
        <v>11196.7</v>
      </c>
      <c r="E205" s="172"/>
      <c r="F205" s="172"/>
      <c r="G205" s="172"/>
      <c r="H205" s="172">
        <v>7842.1</v>
      </c>
      <c r="I205" s="172"/>
      <c r="J205" s="172">
        <f t="shared" si="70"/>
        <v>70.03938660498183</v>
      </c>
      <c r="K205" s="172">
        <f t="shared" si="66"/>
        <v>70.03938660498183</v>
      </c>
      <c r="L205" s="112"/>
      <c r="M205" s="172">
        <v>0</v>
      </c>
      <c r="N205" s="172">
        <v>0</v>
      </c>
      <c r="O205" s="112"/>
      <c r="P205" s="112"/>
      <c r="Q205" s="172"/>
      <c r="R205" s="172">
        <f t="shared" si="67"/>
        <v>11196.7</v>
      </c>
      <c r="S205" s="172">
        <f t="shared" si="73"/>
        <v>7842.1</v>
      </c>
      <c r="T205" s="172">
        <f t="shared" si="74"/>
        <v>70.03938660498183</v>
      </c>
      <c r="U205" s="23"/>
      <c r="V205" s="24"/>
      <c r="W205" s="25"/>
      <c r="X205" s="25"/>
    </row>
    <row r="206" spans="1:24" s="26" customFormat="1" ht="26.25" hidden="1">
      <c r="A206" s="176" t="s">
        <v>95</v>
      </c>
      <c r="B206" s="177" t="s">
        <v>96</v>
      </c>
      <c r="C206" s="178"/>
      <c r="D206" s="172"/>
      <c r="E206" s="172"/>
      <c r="F206" s="172"/>
      <c r="G206" s="172"/>
      <c r="H206" s="172"/>
      <c r="I206" s="172"/>
      <c r="J206" s="172" t="e">
        <f t="shared" si="70"/>
        <v>#DIV/0!</v>
      </c>
      <c r="K206" s="172" t="e">
        <f t="shared" si="66"/>
        <v>#DIV/0!</v>
      </c>
      <c r="L206" s="112"/>
      <c r="M206" s="172"/>
      <c r="N206" s="172"/>
      <c r="O206" s="112"/>
      <c r="P206" s="112"/>
      <c r="Q206" s="172" t="e">
        <f t="shared" si="72"/>
        <v>#DIV/0!</v>
      </c>
      <c r="R206" s="172">
        <f t="shared" si="67"/>
        <v>0</v>
      </c>
      <c r="S206" s="172">
        <f t="shared" si="73"/>
        <v>0</v>
      </c>
      <c r="T206" s="172" t="e">
        <f t="shared" si="74"/>
        <v>#DIV/0!</v>
      </c>
      <c r="U206" s="23"/>
      <c r="V206" s="24"/>
      <c r="W206" s="25"/>
      <c r="X206" s="25"/>
    </row>
    <row r="207" spans="1:24" s="26" customFormat="1" ht="26.25">
      <c r="A207" s="170" t="s">
        <v>309</v>
      </c>
      <c r="B207" s="177" t="s">
        <v>97</v>
      </c>
      <c r="C207" s="178">
        <v>8951.4</v>
      </c>
      <c r="D207" s="172">
        <v>6772.2</v>
      </c>
      <c r="E207" s="172"/>
      <c r="F207" s="172"/>
      <c r="G207" s="172"/>
      <c r="H207" s="172">
        <v>6643.6</v>
      </c>
      <c r="I207" s="172"/>
      <c r="J207" s="172">
        <f t="shared" si="70"/>
        <v>98.10106021676856</v>
      </c>
      <c r="K207" s="172">
        <f t="shared" si="66"/>
        <v>74.2185579909288</v>
      </c>
      <c r="L207" s="112"/>
      <c r="M207" s="172">
        <v>60</v>
      </c>
      <c r="N207" s="172">
        <v>46</v>
      </c>
      <c r="O207" s="112"/>
      <c r="P207" s="112"/>
      <c r="Q207" s="172">
        <f t="shared" si="72"/>
        <v>76.66666666666667</v>
      </c>
      <c r="R207" s="172">
        <f t="shared" si="67"/>
        <v>9011.4</v>
      </c>
      <c r="S207" s="172">
        <f t="shared" si="73"/>
        <v>6689.6</v>
      </c>
      <c r="T207" s="172">
        <f t="shared" si="74"/>
        <v>74.23485806866859</v>
      </c>
      <c r="U207" s="23"/>
      <c r="V207" s="24"/>
      <c r="W207" s="25"/>
      <c r="X207" s="25"/>
    </row>
    <row r="208" spans="1:24" s="26" customFormat="1" ht="30" customHeight="1">
      <c r="A208" s="170" t="s">
        <v>308</v>
      </c>
      <c r="B208" s="177" t="s">
        <v>98</v>
      </c>
      <c r="C208" s="178">
        <v>31048.3</v>
      </c>
      <c r="D208" s="172">
        <v>22945</v>
      </c>
      <c r="E208" s="172"/>
      <c r="F208" s="172"/>
      <c r="G208" s="172"/>
      <c r="H208" s="172">
        <v>20318.1</v>
      </c>
      <c r="I208" s="172"/>
      <c r="J208" s="172">
        <f t="shared" si="70"/>
        <v>88.55131837001525</v>
      </c>
      <c r="K208" s="172">
        <f t="shared" si="66"/>
        <v>65.44029785849789</v>
      </c>
      <c r="L208" s="112"/>
      <c r="M208" s="172">
        <v>0</v>
      </c>
      <c r="N208" s="172">
        <v>0</v>
      </c>
      <c r="O208" s="112"/>
      <c r="P208" s="112"/>
      <c r="Q208" s="172"/>
      <c r="R208" s="172">
        <f t="shared" si="67"/>
        <v>31048.3</v>
      </c>
      <c r="S208" s="172">
        <f t="shared" si="73"/>
        <v>20318.1</v>
      </c>
      <c r="T208" s="172">
        <f t="shared" si="74"/>
        <v>65.44029785849789</v>
      </c>
      <c r="U208" s="23"/>
      <c r="V208" s="24"/>
      <c r="W208" s="25"/>
      <c r="X208" s="25"/>
    </row>
    <row r="209" spans="1:24" s="26" customFormat="1" ht="27" customHeight="1">
      <c r="A209" s="167" t="s">
        <v>349</v>
      </c>
      <c r="B209" s="175" t="s">
        <v>99</v>
      </c>
      <c r="C209" s="169">
        <f aca="true" t="shared" si="75" ref="C209:H209">SUM(C210:C230)</f>
        <v>105019.79999999999</v>
      </c>
      <c r="D209" s="169">
        <f t="shared" si="75"/>
        <v>82781.5</v>
      </c>
      <c r="E209" s="169">
        <f t="shared" si="75"/>
        <v>0</v>
      </c>
      <c r="F209" s="169">
        <f t="shared" si="75"/>
        <v>0</v>
      </c>
      <c r="G209" s="169">
        <f t="shared" si="75"/>
        <v>0</v>
      </c>
      <c r="H209" s="169">
        <f t="shared" si="75"/>
        <v>73699</v>
      </c>
      <c r="I209" s="172"/>
      <c r="J209" s="169">
        <f t="shared" si="70"/>
        <v>89.02834570526024</v>
      </c>
      <c r="K209" s="169">
        <f t="shared" si="66"/>
        <v>70.17629056615992</v>
      </c>
      <c r="L209" s="111">
        <f>SUM(L210:L230)</f>
        <v>0</v>
      </c>
      <c r="M209" s="169">
        <f>SUM(M210:M230)</f>
        <v>1996.3999999999999</v>
      </c>
      <c r="N209" s="169">
        <f>SUM(N210:N230)</f>
        <v>1687.1</v>
      </c>
      <c r="O209" s="111">
        <f>SUM(O210:O230)</f>
        <v>0</v>
      </c>
      <c r="P209" s="111">
        <f>SUM(P210:P230)</f>
        <v>0</v>
      </c>
      <c r="Q209" s="169">
        <f t="shared" si="72"/>
        <v>84.50711280304549</v>
      </c>
      <c r="R209" s="169">
        <f>SUM(R210:R230)</f>
        <v>107016.2</v>
      </c>
      <c r="S209" s="169">
        <f>SUM(S210:S230)</f>
        <v>75386.1</v>
      </c>
      <c r="T209" s="169">
        <f>S209/R209*100</f>
        <v>70.44363376759782</v>
      </c>
      <c r="U209" s="23"/>
      <c r="V209" s="85"/>
      <c r="W209" s="25"/>
      <c r="X209" s="25"/>
    </row>
    <row r="210" spans="1:24" s="26" customFormat="1" ht="53.25" customHeight="1">
      <c r="A210" s="176" t="s">
        <v>100</v>
      </c>
      <c r="B210" s="177" t="s">
        <v>101</v>
      </c>
      <c r="C210" s="178">
        <v>25</v>
      </c>
      <c r="D210" s="172">
        <v>14.1</v>
      </c>
      <c r="E210" s="172"/>
      <c r="F210" s="172"/>
      <c r="G210" s="172"/>
      <c r="H210" s="172">
        <v>4.2</v>
      </c>
      <c r="I210" s="172"/>
      <c r="J210" s="172">
        <f t="shared" si="70"/>
        <v>29.787234042553195</v>
      </c>
      <c r="K210" s="172">
        <f t="shared" si="66"/>
        <v>16.8</v>
      </c>
      <c r="L210" s="112"/>
      <c r="M210" s="172">
        <v>192.7</v>
      </c>
      <c r="N210" s="172">
        <v>86.6</v>
      </c>
      <c r="O210" s="112"/>
      <c r="P210" s="112"/>
      <c r="Q210" s="172">
        <f t="shared" si="72"/>
        <v>44.94032174364297</v>
      </c>
      <c r="R210" s="172">
        <f t="shared" si="67"/>
        <v>217.7</v>
      </c>
      <c r="S210" s="172">
        <f aca="true" t="shared" si="76" ref="S210:S223">H210+N210</f>
        <v>90.8</v>
      </c>
      <c r="T210" s="172">
        <f aca="true" t="shared" si="77" ref="T210:T253">S210/R210*100</f>
        <v>41.70877354157097</v>
      </c>
      <c r="U210" s="23"/>
      <c r="V210" s="24"/>
      <c r="W210" s="25"/>
      <c r="X210" s="25"/>
    </row>
    <row r="211" spans="1:24" s="26" customFormat="1" ht="44.25" customHeight="1">
      <c r="A211" s="176" t="s">
        <v>102</v>
      </c>
      <c r="B211" s="177" t="s">
        <v>103</v>
      </c>
      <c r="C211" s="178">
        <v>11.3</v>
      </c>
      <c r="D211" s="172">
        <v>8.3</v>
      </c>
      <c r="E211" s="172"/>
      <c r="F211" s="172"/>
      <c r="G211" s="172"/>
      <c r="H211" s="172">
        <v>0</v>
      </c>
      <c r="I211" s="172"/>
      <c r="J211" s="172">
        <f t="shared" si="70"/>
        <v>0</v>
      </c>
      <c r="K211" s="172">
        <f t="shared" si="66"/>
        <v>0</v>
      </c>
      <c r="L211" s="112"/>
      <c r="M211" s="172">
        <v>0</v>
      </c>
      <c r="N211" s="172">
        <v>0</v>
      </c>
      <c r="O211" s="112"/>
      <c r="P211" s="112"/>
      <c r="Q211" s="172"/>
      <c r="R211" s="172">
        <f t="shared" si="67"/>
        <v>11.3</v>
      </c>
      <c r="S211" s="172">
        <f t="shared" si="76"/>
        <v>0</v>
      </c>
      <c r="T211" s="172">
        <f t="shared" si="77"/>
        <v>0</v>
      </c>
      <c r="U211" s="23"/>
      <c r="V211" s="24"/>
      <c r="W211" s="25"/>
      <c r="X211" s="25"/>
    </row>
    <row r="212" spans="1:24" s="26" customFormat="1" ht="55.5" customHeight="1">
      <c r="A212" s="176" t="s">
        <v>104</v>
      </c>
      <c r="B212" s="177" t="s">
        <v>105</v>
      </c>
      <c r="C212" s="178">
        <v>1222</v>
      </c>
      <c r="D212" s="172">
        <v>906.6</v>
      </c>
      <c r="E212" s="172"/>
      <c r="F212" s="172"/>
      <c r="G212" s="172"/>
      <c r="H212" s="172">
        <v>808.8</v>
      </c>
      <c r="I212" s="172"/>
      <c r="J212" s="172">
        <f t="shared" si="70"/>
        <v>89.21244209133023</v>
      </c>
      <c r="K212" s="172">
        <f t="shared" si="66"/>
        <v>66.18657937806873</v>
      </c>
      <c r="L212" s="112"/>
      <c r="M212" s="172">
        <v>0</v>
      </c>
      <c r="N212" s="172">
        <v>0</v>
      </c>
      <c r="O212" s="112"/>
      <c r="P212" s="112"/>
      <c r="Q212" s="172"/>
      <c r="R212" s="172">
        <f t="shared" si="67"/>
        <v>1222</v>
      </c>
      <c r="S212" s="172">
        <f t="shared" si="76"/>
        <v>808.8</v>
      </c>
      <c r="T212" s="172">
        <f t="shared" si="77"/>
        <v>66.18657937806873</v>
      </c>
      <c r="U212" s="23"/>
      <c r="V212" s="24"/>
      <c r="W212" s="25"/>
      <c r="X212" s="25"/>
    </row>
    <row r="213" spans="1:24" s="26" customFormat="1" ht="59.25" customHeight="1">
      <c r="A213" s="176" t="s">
        <v>106</v>
      </c>
      <c r="B213" s="177" t="s">
        <v>107</v>
      </c>
      <c r="C213" s="177">
        <v>757</v>
      </c>
      <c r="D213" s="172">
        <v>113.6</v>
      </c>
      <c r="E213" s="172"/>
      <c r="F213" s="172"/>
      <c r="G213" s="172"/>
      <c r="H213" s="172">
        <v>108.3</v>
      </c>
      <c r="I213" s="172"/>
      <c r="J213" s="172">
        <f t="shared" si="70"/>
        <v>95.33450704225352</v>
      </c>
      <c r="K213" s="172">
        <f t="shared" si="66"/>
        <v>14.30647291941876</v>
      </c>
      <c r="L213" s="112"/>
      <c r="M213" s="172">
        <v>0</v>
      </c>
      <c r="N213" s="172">
        <v>0</v>
      </c>
      <c r="O213" s="112"/>
      <c r="P213" s="112"/>
      <c r="Q213" s="172"/>
      <c r="R213" s="172">
        <f t="shared" si="67"/>
        <v>757</v>
      </c>
      <c r="S213" s="172">
        <f t="shared" si="76"/>
        <v>108.3</v>
      </c>
      <c r="T213" s="172">
        <f t="shared" si="77"/>
        <v>14.30647291941876</v>
      </c>
      <c r="U213" s="23"/>
      <c r="V213" s="24"/>
      <c r="W213" s="25"/>
      <c r="X213" s="25"/>
    </row>
    <row r="214" spans="1:24" s="26" customFormat="1" ht="57" customHeight="1">
      <c r="A214" s="176" t="s">
        <v>225</v>
      </c>
      <c r="B214" s="177" t="s">
        <v>108</v>
      </c>
      <c r="C214" s="178">
        <v>10000</v>
      </c>
      <c r="D214" s="172">
        <v>7746</v>
      </c>
      <c r="E214" s="172"/>
      <c r="F214" s="172"/>
      <c r="G214" s="172"/>
      <c r="H214" s="172">
        <v>6620</v>
      </c>
      <c r="I214" s="172"/>
      <c r="J214" s="172">
        <f t="shared" si="70"/>
        <v>85.46346501420088</v>
      </c>
      <c r="K214" s="172">
        <f t="shared" si="66"/>
        <v>66.2</v>
      </c>
      <c r="L214" s="112"/>
      <c r="M214" s="172">
        <v>0</v>
      </c>
      <c r="N214" s="172">
        <v>0</v>
      </c>
      <c r="O214" s="112"/>
      <c r="P214" s="112"/>
      <c r="Q214" s="172"/>
      <c r="R214" s="172">
        <f t="shared" si="67"/>
        <v>10000</v>
      </c>
      <c r="S214" s="172">
        <f t="shared" si="76"/>
        <v>6620</v>
      </c>
      <c r="T214" s="172">
        <f t="shared" si="77"/>
        <v>66.2</v>
      </c>
      <c r="U214" s="23"/>
      <c r="V214" s="24"/>
      <c r="W214" s="25"/>
      <c r="X214" s="25"/>
    </row>
    <row r="215" spans="1:24" s="26" customFormat="1" ht="50.25" customHeight="1">
      <c r="A215" s="181" t="s">
        <v>262</v>
      </c>
      <c r="B215" s="179">
        <v>3050</v>
      </c>
      <c r="C215" s="178">
        <v>188.8</v>
      </c>
      <c r="D215" s="172">
        <v>141.6</v>
      </c>
      <c r="E215" s="172"/>
      <c r="F215" s="172"/>
      <c r="G215" s="172"/>
      <c r="H215" s="172">
        <v>131.2</v>
      </c>
      <c r="I215" s="172"/>
      <c r="J215" s="172">
        <f t="shared" si="70"/>
        <v>92.65536723163842</v>
      </c>
      <c r="K215" s="172">
        <f t="shared" si="66"/>
        <v>69.4915254237288</v>
      </c>
      <c r="L215" s="112"/>
      <c r="M215" s="172">
        <v>0</v>
      </c>
      <c r="N215" s="172">
        <v>0</v>
      </c>
      <c r="O215" s="112"/>
      <c r="P215" s="112"/>
      <c r="Q215" s="172"/>
      <c r="R215" s="172">
        <f t="shared" si="67"/>
        <v>188.8</v>
      </c>
      <c r="S215" s="172">
        <f t="shared" si="76"/>
        <v>131.2</v>
      </c>
      <c r="T215" s="172">
        <f t="shared" si="77"/>
        <v>69.4915254237288</v>
      </c>
      <c r="U215" s="23"/>
      <c r="V215" s="24"/>
      <c r="W215" s="25"/>
      <c r="X215" s="25"/>
    </row>
    <row r="216" spans="1:24" s="26" customFormat="1" ht="71.25" customHeight="1">
      <c r="A216" s="176" t="s">
        <v>109</v>
      </c>
      <c r="B216" s="177" t="s">
        <v>110</v>
      </c>
      <c r="C216" s="178">
        <v>21155.8</v>
      </c>
      <c r="D216" s="172">
        <v>21155.8</v>
      </c>
      <c r="E216" s="172"/>
      <c r="F216" s="172"/>
      <c r="G216" s="172"/>
      <c r="H216" s="172">
        <v>21155.8</v>
      </c>
      <c r="I216" s="172"/>
      <c r="J216" s="172">
        <f t="shared" si="70"/>
        <v>100</v>
      </c>
      <c r="K216" s="172">
        <f t="shared" si="66"/>
        <v>100</v>
      </c>
      <c r="L216" s="112"/>
      <c r="M216" s="172">
        <v>487.4</v>
      </c>
      <c r="N216" s="172">
        <v>487.3</v>
      </c>
      <c r="O216" s="112"/>
      <c r="P216" s="112"/>
      <c r="Q216" s="172">
        <f>N216/M216*100</f>
        <v>99.97948297086583</v>
      </c>
      <c r="R216" s="172">
        <f t="shared" si="67"/>
        <v>21643.2</v>
      </c>
      <c r="S216" s="172">
        <f t="shared" si="76"/>
        <v>21643.1</v>
      </c>
      <c r="T216" s="172">
        <f t="shared" si="77"/>
        <v>99.9995379611148</v>
      </c>
      <c r="U216" s="23"/>
      <c r="V216" s="24"/>
      <c r="W216" s="25"/>
      <c r="X216" s="25"/>
    </row>
    <row r="217" spans="1:24" s="26" customFormat="1" ht="73.5" customHeight="1">
      <c r="A217" s="176" t="s">
        <v>310</v>
      </c>
      <c r="B217" s="177" t="s">
        <v>111</v>
      </c>
      <c r="C217" s="178">
        <v>7200.9</v>
      </c>
      <c r="D217" s="172">
        <v>5491.7</v>
      </c>
      <c r="E217" s="172"/>
      <c r="F217" s="172"/>
      <c r="G217" s="172"/>
      <c r="H217" s="172">
        <v>5374.8</v>
      </c>
      <c r="I217" s="172"/>
      <c r="J217" s="172">
        <f t="shared" si="70"/>
        <v>97.87133310268223</v>
      </c>
      <c r="K217" s="172">
        <f t="shared" si="66"/>
        <v>74.64066991626048</v>
      </c>
      <c r="L217" s="112"/>
      <c r="M217" s="172">
        <v>167.5</v>
      </c>
      <c r="N217" s="172">
        <v>167</v>
      </c>
      <c r="O217" s="112"/>
      <c r="P217" s="112"/>
      <c r="Q217" s="172">
        <f>N217/M217*100</f>
        <v>99.70149253731343</v>
      </c>
      <c r="R217" s="172">
        <f t="shared" si="67"/>
        <v>7368.4</v>
      </c>
      <c r="S217" s="172">
        <f t="shared" si="76"/>
        <v>5541.8</v>
      </c>
      <c r="T217" s="172">
        <f t="shared" si="77"/>
        <v>75.21035774387927</v>
      </c>
      <c r="U217" s="23"/>
      <c r="V217" s="24"/>
      <c r="W217" s="25"/>
      <c r="X217" s="25"/>
    </row>
    <row r="218" spans="1:24" s="26" customFormat="1" ht="41.25" customHeight="1">
      <c r="A218" s="176" t="s">
        <v>246</v>
      </c>
      <c r="B218" s="177" t="s">
        <v>112</v>
      </c>
      <c r="C218" s="178">
        <v>333.4</v>
      </c>
      <c r="D218" s="172">
        <v>267.8</v>
      </c>
      <c r="E218" s="172"/>
      <c r="F218" s="172"/>
      <c r="G218" s="172"/>
      <c r="H218" s="172">
        <v>127.8</v>
      </c>
      <c r="I218" s="172"/>
      <c r="J218" s="172">
        <f t="shared" si="70"/>
        <v>47.722180731889466</v>
      </c>
      <c r="K218" s="172">
        <f t="shared" si="66"/>
        <v>38.332333533293344</v>
      </c>
      <c r="L218" s="112"/>
      <c r="M218" s="172">
        <v>3.8</v>
      </c>
      <c r="N218" s="172">
        <v>3.8</v>
      </c>
      <c r="O218" s="112"/>
      <c r="P218" s="112"/>
      <c r="Q218" s="172"/>
      <c r="R218" s="172">
        <f t="shared" si="67"/>
        <v>337.2</v>
      </c>
      <c r="S218" s="172">
        <f t="shared" si="76"/>
        <v>131.6</v>
      </c>
      <c r="T218" s="172">
        <f t="shared" si="77"/>
        <v>39.02728351126928</v>
      </c>
      <c r="U218" s="23"/>
      <c r="V218" s="24"/>
      <c r="W218" s="25"/>
      <c r="X218" s="25"/>
    </row>
    <row r="219" spans="1:24" s="26" customFormat="1" ht="41.25" customHeight="1">
      <c r="A219" s="176" t="s">
        <v>344</v>
      </c>
      <c r="B219" s="179">
        <v>3113</v>
      </c>
      <c r="C219" s="178">
        <v>729.5</v>
      </c>
      <c r="D219" s="172">
        <v>491.6</v>
      </c>
      <c r="E219" s="172"/>
      <c r="F219" s="172"/>
      <c r="G219" s="172"/>
      <c r="H219" s="172"/>
      <c r="I219" s="172"/>
      <c r="J219" s="172"/>
      <c r="K219" s="172"/>
      <c r="L219" s="112"/>
      <c r="M219" s="172"/>
      <c r="N219" s="172"/>
      <c r="O219" s="112"/>
      <c r="P219" s="112"/>
      <c r="Q219" s="172"/>
      <c r="R219" s="172">
        <f t="shared" si="67"/>
        <v>729.5</v>
      </c>
      <c r="S219" s="172">
        <f t="shared" si="76"/>
        <v>0</v>
      </c>
      <c r="T219" s="172">
        <f t="shared" si="77"/>
        <v>0</v>
      </c>
      <c r="U219" s="23"/>
      <c r="V219" s="24"/>
      <c r="W219" s="25"/>
      <c r="X219" s="25"/>
    </row>
    <row r="220" spans="1:24" s="26" customFormat="1" ht="45.75" customHeight="1">
      <c r="A220" s="176" t="s">
        <v>311</v>
      </c>
      <c r="B220" s="177" t="s">
        <v>113</v>
      </c>
      <c r="C220" s="178">
        <v>2011.7</v>
      </c>
      <c r="D220" s="172">
        <v>2011.7</v>
      </c>
      <c r="E220" s="172"/>
      <c r="F220" s="172"/>
      <c r="G220" s="172"/>
      <c r="H220" s="172">
        <v>2011.7</v>
      </c>
      <c r="I220" s="172"/>
      <c r="J220" s="172">
        <f t="shared" si="70"/>
        <v>100</v>
      </c>
      <c r="K220" s="172">
        <f t="shared" si="66"/>
        <v>100</v>
      </c>
      <c r="L220" s="112"/>
      <c r="M220" s="172">
        <v>0</v>
      </c>
      <c r="N220" s="172">
        <v>0</v>
      </c>
      <c r="O220" s="112"/>
      <c r="P220" s="112"/>
      <c r="Q220" s="172"/>
      <c r="R220" s="172">
        <f t="shared" si="67"/>
        <v>2011.7</v>
      </c>
      <c r="S220" s="172">
        <f t="shared" si="76"/>
        <v>2011.7</v>
      </c>
      <c r="T220" s="172">
        <f t="shared" si="77"/>
        <v>100</v>
      </c>
      <c r="U220" s="23"/>
      <c r="V220" s="24"/>
      <c r="W220" s="25"/>
      <c r="X220" s="25"/>
    </row>
    <row r="221" spans="1:24" s="26" customFormat="1" ht="36.75" customHeight="1">
      <c r="A221" s="176" t="s">
        <v>245</v>
      </c>
      <c r="B221" s="177" t="s">
        <v>114</v>
      </c>
      <c r="C221" s="177">
        <v>351.5</v>
      </c>
      <c r="D221" s="172">
        <v>253.7</v>
      </c>
      <c r="E221" s="172"/>
      <c r="F221" s="172"/>
      <c r="G221" s="172"/>
      <c r="H221" s="172">
        <v>86.8</v>
      </c>
      <c r="I221" s="172"/>
      <c r="J221" s="172">
        <f t="shared" si="70"/>
        <v>34.21363815530154</v>
      </c>
      <c r="K221" s="172">
        <f t="shared" si="66"/>
        <v>24.694167852062588</v>
      </c>
      <c r="L221" s="112"/>
      <c r="M221" s="172">
        <v>0</v>
      </c>
      <c r="N221" s="172">
        <v>0</v>
      </c>
      <c r="O221" s="112"/>
      <c r="P221" s="112"/>
      <c r="Q221" s="172"/>
      <c r="R221" s="172">
        <f t="shared" si="67"/>
        <v>351.5</v>
      </c>
      <c r="S221" s="172">
        <f t="shared" si="76"/>
        <v>86.8</v>
      </c>
      <c r="T221" s="172">
        <f t="shared" si="77"/>
        <v>24.694167852062588</v>
      </c>
      <c r="U221" s="23"/>
      <c r="V221" s="24"/>
      <c r="W221" s="25"/>
      <c r="X221" s="25"/>
    </row>
    <row r="222" spans="1:24" s="26" customFormat="1" ht="64.5" customHeight="1">
      <c r="A222" s="176" t="s">
        <v>115</v>
      </c>
      <c r="B222" s="177" t="s">
        <v>116</v>
      </c>
      <c r="C222" s="178">
        <v>4338.6</v>
      </c>
      <c r="D222" s="172">
        <v>3844.9</v>
      </c>
      <c r="E222" s="172"/>
      <c r="F222" s="172"/>
      <c r="G222" s="172"/>
      <c r="H222" s="172">
        <v>1012.7</v>
      </c>
      <c r="I222" s="172"/>
      <c r="J222" s="172">
        <f t="shared" si="70"/>
        <v>26.33878644438087</v>
      </c>
      <c r="K222" s="172">
        <f t="shared" si="66"/>
        <v>23.341630940856497</v>
      </c>
      <c r="L222" s="112"/>
      <c r="M222" s="172">
        <v>0</v>
      </c>
      <c r="N222" s="172">
        <v>0</v>
      </c>
      <c r="O222" s="112"/>
      <c r="P222" s="112"/>
      <c r="Q222" s="172"/>
      <c r="R222" s="172">
        <f t="shared" si="67"/>
        <v>4338.6</v>
      </c>
      <c r="S222" s="172">
        <f t="shared" si="76"/>
        <v>1012.7</v>
      </c>
      <c r="T222" s="172">
        <f t="shared" si="77"/>
        <v>23.341630940856497</v>
      </c>
      <c r="U222" s="23"/>
      <c r="V222" s="24"/>
      <c r="W222" s="25"/>
      <c r="X222" s="25"/>
    </row>
    <row r="223" spans="1:24" s="26" customFormat="1" ht="31.5" customHeight="1">
      <c r="A223" s="176" t="s">
        <v>117</v>
      </c>
      <c r="B223" s="177" t="s">
        <v>118</v>
      </c>
      <c r="C223" s="178">
        <v>1000</v>
      </c>
      <c r="D223" s="172">
        <v>742</v>
      </c>
      <c r="E223" s="172"/>
      <c r="F223" s="172"/>
      <c r="G223" s="172"/>
      <c r="H223" s="172">
        <v>594.7</v>
      </c>
      <c r="I223" s="172"/>
      <c r="J223" s="172">
        <f t="shared" si="70"/>
        <v>80.14824797843666</v>
      </c>
      <c r="K223" s="172">
        <f t="shared" si="66"/>
        <v>59.47</v>
      </c>
      <c r="L223" s="112"/>
      <c r="M223" s="172">
        <v>0</v>
      </c>
      <c r="N223" s="172">
        <v>0</v>
      </c>
      <c r="O223" s="112"/>
      <c r="P223" s="112"/>
      <c r="Q223" s="172"/>
      <c r="R223" s="172">
        <f t="shared" si="67"/>
        <v>1000</v>
      </c>
      <c r="S223" s="172">
        <f t="shared" si="76"/>
        <v>594.7</v>
      </c>
      <c r="T223" s="172">
        <f t="shared" si="77"/>
        <v>59.47</v>
      </c>
      <c r="U223" s="23"/>
      <c r="V223" s="24"/>
      <c r="W223" s="25"/>
      <c r="X223" s="25"/>
    </row>
    <row r="224" spans="1:24" s="26" customFormat="1" ht="86.25" customHeight="1">
      <c r="A224" s="176" t="s">
        <v>307</v>
      </c>
      <c r="B224" s="177" t="s">
        <v>119</v>
      </c>
      <c r="C224" s="178">
        <v>6013.5</v>
      </c>
      <c r="D224" s="172">
        <v>6013.5</v>
      </c>
      <c r="E224" s="172"/>
      <c r="F224" s="172"/>
      <c r="G224" s="172"/>
      <c r="H224" s="172">
        <v>5636.5</v>
      </c>
      <c r="I224" s="172"/>
      <c r="J224" s="172">
        <f t="shared" si="70"/>
        <v>93.7307724287021</v>
      </c>
      <c r="K224" s="172">
        <f t="shared" si="66"/>
        <v>93.7307724287021</v>
      </c>
      <c r="L224" s="112"/>
      <c r="M224" s="172">
        <v>1145</v>
      </c>
      <c r="N224" s="172">
        <v>942.4</v>
      </c>
      <c r="O224" s="112"/>
      <c r="P224" s="112"/>
      <c r="Q224" s="172">
        <f>N224/M224*100</f>
        <v>82.3056768558952</v>
      </c>
      <c r="R224" s="172">
        <f t="shared" si="67"/>
        <v>7158.5</v>
      </c>
      <c r="S224" s="172">
        <f aca="true" t="shared" si="78" ref="S224:S247">H224+N224</f>
        <v>6578.9</v>
      </c>
      <c r="T224" s="172">
        <f t="shared" si="77"/>
        <v>91.90333170356918</v>
      </c>
      <c r="U224" s="23"/>
      <c r="V224" s="24"/>
      <c r="W224" s="25"/>
      <c r="X224" s="25"/>
    </row>
    <row r="225" spans="1:24" s="26" customFormat="1" ht="86.25" customHeight="1">
      <c r="A225" s="176" t="s">
        <v>120</v>
      </c>
      <c r="B225" s="177" t="s">
        <v>121</v>
      </c>
      <c r="C225" s="178">
        <v>2207.1</v>
      </c>
      <c r="D225" s="172">
        <v>2002.8</v>
      </c>
      <c r="E225" s="172"/>
      <c r="F225" s="172"/>
      <c r="G225" s="172"/>
      <c r="H225" s="172">
        <v>1927.9</v>
      </c>
      <c r="I225" s="172"/>
      <c r="J225" s="172">
        <f t="shared" si="70"/>
        <v>96.26023567006192</v>
      </c>
      <c r="K225" s="172">
        <f t="shared" si="66"/>
        <v>87.3499161796022</v>
      </c>
      <c r="L225" s="112"/>
      <c r="M225" s="172">
        <v>0</v>
      </c>
      <c r="N225" s="172">
        <v>0</v>
      </c>
      <c r="O225" s="112"/>
      <c r="P225" s="112"/>
      <c r="Q225" s="172"/>
      <c r="R225" s="172">
        <f t="shared" si="67"/>
        <v>2207.1</v>
      </c>
      <c r="S225" s="172">
        <f t="shared" si="78"/>
        <v>1927.9</v>
      </c>
      <c r="T225" s="172">
        <f t="shared" si="77"/>
        <v>87.3499161796022</v>
      </c>
      <c r="U225" s="23"/>
      <c r="V225" s="24"/>
      <c r="W225" s="25"/>
      <c r="X225" s="25"/>
    </row>
    <row r="226" spans="1:24" s="26" customFormat="1" ht="81" customHeight="1">
      <c r="A226" s="176" t="s">
        <v>122</v>
      </c>
      <c r="B226" s="177" t="s">
        <v>123</v>
      </c>
      <c r="C226" s="178">
        <v>929.8</v>
      </c>
      <c r="D226" s="172">
        <v>637.3</v>
      </c>
      <c r="E226" s="172"/>
      <c r="F226" s="172"/>
      <c r="G226" s="172"/>
      <c r="H226" s="172">
        <v>490.9</v>
      </c>
      <c r="I226" s="172"/>
      <c r="J226" s="172">
        <f t="shared" si="70"/>
        <v>77.02808724305665</v>
      </c>
      <c r="K226" s="172">
        <f t="shared" si="66"/>
        <v>52.796300279630024</v>
      </c>
      <c r="L226" s="112"/>
      <c r="M226" s="172">
        <v>0</v>
      </c>
      <c r="N226" s="172">
        <v>0</v>
      </c>
      <c r="O226" s="112"/>
      <c r="P226" s="112"/>
      <c r="Q226" s="172"/>
      <c r="R226" s="172">
        <f t="shared" si="67"/>
        <v>929.8</v>
      </c>
      <c r="S226" s="172">
        <f t="shared" si="78"/>
        <v>490.9</v>
      </c>
      <c r="T226" s="172">
        <f t="shared" si="77"/>
        <v>52.796300279630024</v>
      </c>
      <c r="U226" s="23"/>
      <c r="V226" s="24"/>
      <c r="W226" s="25"/>
      <c r="X226" s="25"/>
    </row>
    <row r="227" spans="1:24" s="26" customFormat="1" ht="58.5" customHeight="1">
      <c r="A227" s="176" t="s">
        <v>312</v>
      </c>
      <c r="B227" s="177" t="s">
        <v>124</v>
      </c>
      <c r="C227" s="178">
        <v>894.5</v>
      </c>
      <c r="D227" s="172">
        <v>687.1</v>
      </c>
      <c r="E227" s="172"/>
      <c r="F227" s="172"/>
      <c r="G227" s="172"/>
      <c r="H227" s="172">
        <v>639.5</v>
      </c>
      <c r="I227" s="172"/>
      <c r="J227" s="172">
        <f t="shared" si="70"/>
        <v>93.07233299374181</v>
      </c>
      <c r="K227" s="172">
        <f t="shared" si="66"/>
        <v>71.49245388485187</v>
      </c>
      <c r="L227" s="112"/>
      <c r="M227" s="172">
        <v>0</v>
      </c>
      <c r="N227" s="172">
        <v>0</v>
      </c>
      <c r="O227" s="112"/>
      <c r="P227" s="112"/>
      <c r="Q227" s="172"/>
      <c r="R227" s="172">
        <f t="shared" si="67"/>
        <v>894.5</v>
      </c>
      <c r="S227" s="172">
        <f t="shared" si="78"/>
        <v>639.5</v>
      </c>
      <c r="T227" s="172">
        <f t="shared" si="77"/>
        <v>71.49245388485187</v>
      </c>
      <c r="U227" s="23"/>
      <c r="V227" s="24"/>
      <c r="W227" s="25"/>
      <c r="X227" s="25"/>
    </row>
    <row r="228" spans="1:24" s="26" customFormat="1" ht="40.5" customHeight="1">
      <c r="A228" s="176" t="s">
        <v>227</v>
      </c>
      <c r="B228" s="177" t="s">
        <v>125</v>
      </c>
      <c r="C228" s="177">
        <v>320</v>
      </c>
      <c r="D228" s="172">
        <v>242</v>
      </c>
      <c r="E228" s="172"/>
      <c r="F228" s="172"/>
      <c r="G228" s="172"/>
      <c r="H228" s="172">
        <v>0</v>
      </c>
      <c r="I228" s="172"/>
      <c r="J228" s="172">
        <f t="shared" si="70"/>
        <v>0</v>
      </c>
      <c r="K228" s="172">
        <f t="shared" si="66"/>
        <v>0</v>
      </c>
      <c r="L228" s="112"/>
      <c r="M228" s="172">
        <v>0</v>
      </c>
      <c r="N228" s="172">
        <v>0</v>
      </c>
      <c r="O228" s="112"/>
      <c r="P228" s="112"/>
      <c r="Q228" s="172"/>
      <c r="R228" s="172">
        <f t="shared" si="67"/>
        <v>320</v>
      </c>
      <c r="S228" s="172">
        <f t="shared" si="78"/>
        <v>0</v>
      </c>
      <c r="T228" s="172">
        <f t="shared" si="77"/>
        <v>0</v>
      </c>
      <c r="U228" s="23"/>
      <c r="V228" s="24"/>
      <c r="W228" s="25"/>
      <c r="X228" s="25"/>
    </row>
    <row r="229" spans="1:24" s="26" customFormat="1" ht="54" customHeight="1">
      <c r="A229" s="176" t="s">
        <v>126</v>
      </c>
      <c r="B229" s="177" t="s">
        <v>127</v>
      </c>
      <c r="C229" s="178">
        <v>12000.2</v>
      </c>
      <c r="D229" s="172">
        <v>3609</v>
      </c>
      <c r="E229" s="172"/>
      <c r="F229" s="172"/>
      <c r="G229" s="172"/>
      <c r="H229" s="172">
        <v>2440</v>
      </c>
      <c r="I229" s="172"/>
      <c r="J229" s="172">
        <f t="shared" si="70"/>
        <v>67.60875588805763</v>
      </c>
      <c r="K229" s="172">
        <f t="shared" si="66"/>
        <v>20.3329944500925</v>
      </c>
      <c r="L229" s="112"/>
      <c r="M229" s="172">
        <v>0</v>
      </c>
      <c r="N229" s="172">
        <v>0</v>
      </c>
      <c r="O229" s="112"/>
      <c r="P229" s="112"/>
      <c r="Q229" s="172"/>
      <c r="R229" s="172">
        <f t="shared" si="67"/>
        <v>12000.2</v>
      </c>
      <c r="S229" s="172">
        <f t="shared" si="78"/>
        <v>2440</v>
      </c>
      <c r="T229" s="172">
        <f t="shared" si="77"/>
        <v>20.3329944500925</v>
      </c>
      <c r="U229" s="23"/>
      <c r="V229" s="24"/>
      <c r="W229" s="25"/>
      <c r="X229" s="25"/>
    </row>
    <row r="230" spans="1:24" s="26" customFormat="1" ht="30" customHeight="1">
      <c r="A230" s="176" t="s">
        <v>128</v>
      </c>
      <c r="B230" s="177" t="s">
        <v>129</v>
      </c>
      <c r="C230" s="178">
        <v>33329.2</v>
      </c>
      <c r="D230" s="172">
        <v>26400.4</v>
      </c>
      <c r="E230" s="172"/>
      <c r="F230" s="172"/>
      <c r="G230" s="172"/>
      <c r="H230" s="172">
        <v>24527.4</v>
      </c>
      <c r="I230" s="172"/>
      <c r="J230" s="172">
        <f t="shared" si="70"/>
        <v>92.90541052408297</v>
      </c>
      <c r="K230" s="172">
        <f t="shared" si="66"/>
        <v>73.59132532434023</v>
      </c>
      <c r="L230" s="112"/>
      <c r="M230" s="172">
        <v>0</v>
      </c>
      <c r="N230" s="172">
        <v>0</v>
      </c>
      <c r="O230" s="112"/>
      <c r="P230" s="112"/>
      <c r="Q230" s="172"/>
      <c r="R230" s="172">
        <f t="shared" si="67"/>
        <v>33329.2</v>
      </c>
      <c r="S230" s="172">
        <f t="shared" si="78"/>
        <v>24527.4</v>
      </c>
      <c r="T230" s="172">
        <f t="shared" si="77"/>
        <v>73.59132532434023</v>
      </c>
      <c r="U230" s="23"/>
      <c r="V230" s="24"/>
      <c r="W230" s="25"/>
      <c r="X230" s="25"/>
    </row>
    <row r="231" spans="1:24" s="26" customFormat="1" ht="29.25" customHeight="1">
      <c r="A231" s="182" t="s">
        <v>130</v>
      </c>
      <c r="B231" s="175" t="s">
        <v>131</v>
      </c>
      <c r="C231" s="169">
        <f aca="true" t="shared" si="79" ref="C231:H231">SUM(C232:C237)</f>
        <v>51643.99999999999</v>
      </c>
      <c r="D231" s="169">
        <f t="shared" si="79"/>
        <v>41311.3</v>
      </c>
      <c r="E231" s="175">
        <f t="shared" si="79"/>
        <v>0</v>
      </c>
      <c r="F231" s="175">
        <f t="shared" si="79"/>
        <v>0</v>
      </c>
      <c r="G231" s="175">
        <f t="shared" si="79"/>
        <v>0</v>
      </c>
      <c r="H231" s="169">
        <f t="shared" si="79"/>
        <v>38959.10000000001</v>
      </c>
      <c r="I231" s="169" t="e">
        <f>I232+I233+I234+I236+I237+#REF!</f>
        <v>#REF!</v>
      </c>
      <c r="J231" s="169">
        <f t="shared" si="70"/>
        <v>94.30615836345022</v>
      </c>
      <c r="K231" s="169">
        <f t="shared" si="66"/>
        <v>75.43780497250411</v>
      </c>
      <c r="L231" s="111" t="e">
        <f>L232+L233+L234+L236+L237+#REF!</f>
        <v>#REF!</v>
      </c>
      <c r="M231" s="169">
        <f>SUM(M232:M237)</f>
        <v>616.9000000000001</v>
      </c>
      <c r="N231" s="169">
        <f>SUM(N232:N237)</f>
        <v>246</v>
      </c>
      <c r="O231" s="111" t="e">
        <f>O232+O233+O234+O236+O237+#REF!</f>
        <v>#REF!</v>
      </c>
      <c r="P231" s="111" t="e">
        <f>P232+P233+P234+P236+P237+#REF!</f>
        <v>#REF!</v>
      </c>
      <c r="Q231" s="169">
        <f aca="true" t="shared" si="80" ref="Q231:Q238">N231/M231*100</f>
        <v>39.87680337169719</v>
      </c>
      <c r="R231" s="169">
        <f>SUM(R232:R237)</f>
        <v>52260.899999999994</v>
      </c>
      <c r="S231" s="169">
        <f>SUM(S232:S237)</f>
        <v>39205.100000000006</v>
      </c>
      <c r="T231" s="169">
        <f t="shared" si="77"/>
        <v>75.01803451528774</v>
      </c>
      <c r="U231" s="23"/>
      <c r="V231" s="85"/>
      <c r="W231" s="25"/>
      <c r="X231" s="25"/>
    </row>
    <row r="232" spans="1:24" s="26" customFormat="1" ht="27" customHeight="1">
      <c r="A232" s="176" t="s">
        <v>132</v>
      </c>
      <c r="B232" s="177" t="s">
        <v>133</v>
      </c>
      <c r="C232" s="178">
        <v>32037</v>
      </c>
      <c r="D232" s="172">
        <v>27474.6</v>
      </c>
      <c r="E232" s="172"/>
      <c r="F232" s="172"/>
      <c r="G232" s="172"/>
      <c r="H232" s="172">
        <v>25752.2</v>
      </c>
      <c r="I232" s="172"/>
      <c r="J232" s="172">
        <f t="shared" si="70"/>
        <v>93.7309369381174</v>
      </c>
      <c r="K232" s="172">
        <f t="shared" si="66"/>
        <v>80.38268252333239</v>
      </c>
      <c r="L232" s="112"/>
      <c r="M232" s="172">
        <v>0</v>
      </c>
      <c r="N232" s="172">
        <v>0</v>
      </c>
      <c r="O232" s="112"/>
      <c r="P232" s="112"/>
      <c r="Q232" s="172"/>
      <c r="R232" s="172">
        <f t="shared" si="67"/>
        <v>32037</v>
      </c>
      <c r="S232" s="172">
        <f t="shared" si="78"/>
        <v>25752.2</v>
      </c>
      <c r="T232" s="172">
        <f t="shared" si="77"/>
        <v>80.38268252333239</v>
      </c>
      <c r="U232" s="23"/>
      <c r="V232" s="24"/>
      <c r="W232" s="25"/>
      <c r="X232" s="25"/>
    </row>
    <row r="233" spans="1:24" s="26" customFormat="1" ht="37.5" customHeight="1">
      <c r="A233" s="176" t="s">
        <v>228</v>
      </c>
      <c r="B233" s="177" t="s">
        <v>134</v>
      </c>
      <c r="C233" s="178">
        <v>8414.7</v>
      </c>
      <c r="D233" s="172">
        <v>6060.8</v>
      </c>
      <c r="E233" s="172"/>
      <c r="F233" s="172"/>
      <c r="G233" s="172"/>
      <c r="H233" s="172">
        <v>5761.6</v>
      </c>
      <c r="I233" s="172"/>
      <c r="J233" s="172">
        <f t="shared" si="70"/>
        <v>95.06335797254488</v>
      </c>
      <c r="K233" s="172">
        <f t="shared" si="66"/>
        <v>68.47065254851628</v>
      </c>
      <c r="L233" s="112"/>
      <c r="M233" s="172">
        <v>430.1</v>
      </c>
      <c r="N233" s="172">
        <v>133.5</v>
      </c>
      <c r="O233" s="112"/>
      <c r="P233" s="112"/>
      <c r="Q233" s="172">
        <f t="shared" si="80"/>
        <v>31.039293187630783</v>
      </c>
      <c r="R233" s="172">
        <f t="shared" si="67"/>
        <v>8844.800000000001</v>
      </c>
      <c r="S233" s="172">
        <f t="shared" si="78"/>
        <v>5895.1</v>
      </c>
      <c r="T233" s="172">
        <f t="shared" si="77"/>
        <v>66.65046128798842</v>
      </c>
      <c r="U233" s="23"/>
      <c r="V233" s="24"/>
      <c r="W233" s="25"/>
      <c r="X233" s="25"/>
    </row>
    <row r="234" spans="1:24" s="26" customFormat="1" ht="31.5" customHeight="1">
      <c r="A234" s="176" t="s">
        <v>229</v>
      </c>
      <c r="B234" s="177" t="s">
        <v>135</v>
      </c>
      <c r="C234" s="178">
        <v>4449.5</v>
      </c>
      <c r="D234" s="172">
        <v>3433</v>
      </c>
      <c r="E234" s="172"/>
      <c r="F234" s="172"/>
      <c r="G234" s="172"/>
      <c r="H234" s="172">
        <v>3318.3</v>
      </c>
      <c r="I234" s="172"/>
      <c r="J234" s="172">
        <f t="shared" si="70"/>
        <v>96.65889892222546</v>
      </c>
      <c r="K234" s="172">
        <f t="shared" si="66"/>
        <v>74.57691875491629</v>
      </c>
      <c r="L234" s="112"/>
      <c r="M234" s="172">
        <v>86.7</v>
      </c>
      <c r="N234" s="172">
        <v>58.8</v>
      </c>
      <c r="O234" s="112"/>
      <c r="P234" s="112"/>
      <c r="Q234" s="172">
        <f t="shared" si="80"/>
        <v>67.82006920415225</v>
      </c>
      <c r="R234" s="172">
        <f t="shared" si="67"/>
        <v>4536.2</v>
      </c>
      <c r="S234" s="172">
        <f t="shared" si="78"/>
        <v>3377.1000000000004</v>
      </c>
      <c r="T234" s="172">
        <f t="shared" si="77"/>
        <v>74.44777567126671</v>
      </c>
      <c r="U234" s="23"/>
      <c r="V234" s="24"/>
      <c r="W234" s="25"/>
      <c r="X234" s="25"/>
    </row>
    <row r="235" spans="1:24" s="26" customFormat="1" ht="46.5" customHeight="1">
      <c r="A235" s="176" t="s">
        <v>313</v>
      </c>
      <c r="B235" s="179">
        <v>4060</v>
      </c>
      <c r="C235" s="178">
        <v>1044.1</v>
      </c>
      <c r="D235" s="172">
        <v>798.6</v>
      </c>
      <c r="E235" s="172"/>
      <c r="F235" s="172"/>
      <c r="G235" s="172"/>
      <c r="H235" s="172">
        <v>748.3</v>
      </c>
      <c r="I235" s="172"/>
      <c r="J235" s="172">
        <f t="shared" si="70"/>
        <v>93.7014775857751</v>
      </c>
      <c r="K235" s="172">
        <f t="shared" si="66"/>
        <v>71.66938032755483</v>
      </c>
      <c r="L235" s="112"/>
      <c r="M235" s="172">
        <v>100.1</v>
      </c>
      <c r="N235" s="172">
        <v>53.7</v>
      </c>
      <c r="O235" s="112"/>
      <c r="P235" s="112"/>
      <c r="Q235" s="172">
        <f t="shared" si="80"/>
        <v>53.64635364635365</v>
      </c>
      <c r="R235" s="172">
        <f t="shared" si="67"/>
        <v>1144.1999999999998</v>
      </c>
      <c r="S235" s="172">
        <f t="shared" si="78"/>
        <v>802</v>
      </c>
      <c r="T235" s="172">
        <f t="shared" si="77"/>
        <v>70.0926411466527</v>
      </c>
      <c r="U235" s="23"/>
      <c r="V235" s="24"/>
      <c r="W235" s="25"/>
      <c r="X235" s="25"/>
    </row>
    <row r="236" spans="1:24" s="26" customFormat="1" ht="33.75" customHeight="1">
      <c r="A236" s="176" t="s">
        <v>136</v>
      </c>
      <c r="B236" s="177" t="s">
        <v>137</v>
      </c>
      <c r="C236" s="178">
        <v>2926.7</v>
      </c>
      <c r="D236" s="172">
        <v>2430.9</v>
      </c>
      <c r="E236" s="172"/>
      <c r="F236" s="172"/>
      <c r="G236" s="172"/>
      <c r="H236" s="172">
        <v>2428.4</v>
      </c>
      <c r="I236" s="172"/>
      <c r="J236" s="172">
        <f t="shared" si="70"/>
        <v>99.89715743140401</v>
      </c>
      <c r="K236" s="172">
        <f t="shared" si="66"/>
        <v>82.97399801824581</v>
      </c>
      <c r="L236" s="112"/>
      <c r="M236" s="172">
        <v>0</v>
      </c>
      <c r="N236" s="172">
        <v>0</v>
      </c>
      <c r="O236" s="112"/>
      <c r="P236" s="112"/>
      <c r="Q236" s="172"/>
      <c r="R236" s="172">
        <f t="shared" si="67"/>
        <v>2926.7</v>
      </c>
      <c r="S236" s="172">
        <f t="shared" si="78"/>
        <v>2428.4</v>
      </c>
      <c r="T236" s="172">
        <f t="shared" si="77"/>
        <v>82.97399801824581</v>
      </c>
      <c r="U236" s="23"/>
      <c r="V236" s="24"/>
      <c r="W236" s="25"/>
      <c r="X236" s="25"/>
    </row>
    <row r="237" spans="1:24" s="26" customFormat="1" ht="25.5" customHeight="1">
      <c r="A237" s="176" t="s">
        <v>138</v>
      </c>
      <c r="B237" s="177" t="s">
        <v>139</v>
      </c>
      <c r="C237" s="178">
        <v>2772</v>
      </c>
      <c r="D237" s="172">
        <v>1113.4</v>
      </c>
      <c r="E237" s="172"/>
      <c r="F237" s="172"/>
      <c r="G237" s="172"/>
      <c r="H237" s="172">
        <v>950.3</v>
      </c>
      <c r="I237" s="172"/>
      <c r="J237" s="172">
        <f t="shared" si="70"/>
        <v>85.35117657625291</v>
      </c>
      <c r="K237" s="172">
        <f t="shared" si="66"/>
        <v>34.28210678210678</v>
      </c>
      <c r="L237" s="112"/>
      <c r="M237" s="172">
        <v>0</v>
      </c>
      <c r="N237" s="172">
        <v>0</v>
      </c>
      <c r="O237" s="112"/>
      <c r="P237" s="112"/>
      <c r="Q237" s="172"/>
      <c r="R237" s="172">
        <f t="shared" si="67"/>
        <v>2772</v>
      </c>
      <c r="S237" s="172">
        <f t="shared" si="78"/>
        <v>950.3</v>
      </c>
      <c r="T237" s="172">
        <f t="shared" si="77"/>
        <v>34.28210678210678</v>
      </c>
      <c r="U237" s="23"/>
      <c r="V237" s="24"/>
      <c r="W237" s="25"/>
      <c r="X237" s="25"/>
    </row>
    <row r="238" spans="1:24" s="26" customFormat="1" ht="26.25" customHeight="1">
      <c r="A238" s="167" t="s">
        <v>350</v>
      </c>
      <c r="B238" s="175" t="s">
        <v>140</v>
      </c>
      <c r="C238" s="169">
        <f aca="true" t="shared" si="81" ref="C238:H238">SUM(C239:C247)</f>
        <v>47906.5</v>
      </c>
      <c r="D238" s="169">
        <f t="shared" si="81"/>
        <v>37742.7</v>
      </c>
      <c r="E238" s="169">
        <f t="shared" si="81"/>
        <v>0</v>
      </c>
      <c r="F238" s="169">
        <f t="shared" si="81"/>
        <v>0</v>
      </c>
      <c r="G238" s="169">
        <f t="shared" si="81"/>
        <v>0</v>
      </c>
      <c r="H238" s="169">
        <f t="shared" si="81"/>
        <v>35439.799999999996</v>
      </c>
      <c r="I238" s="169" t="e">
        <f>#REF!+#REF!+I239+I240+I241+I242+I243+#REF!+I246+I247</f>
        <v>#REF!</v>
      </c>
      <c r="J238" s="169">
        <f t="shared" si="70"/>
        <v>93.89842274135131</v>
      </c>
      <c r="K238" s="169">
        <f t="shared" si="66"/>
        <v>73.97701773245801</v>
      </c>
      <c r="L238" s="111" t="e">
        <f>#REF!+#REF!+L239+L240+L241+L242+L243+#REF!+L246+L247</f>
        <v>#REF!</v>
      </c>
      <c r="M238" s="169">
        <f>SUM(M239:M247)</f>
        <v>74915.40000000001</v>
      </c>
      <c r="N238" s="169">
        <f>SUM(N239:N247)</f>
        <v>50443.4</v>
      </c>
      <c r="O238" s="111" t="e">
        <f>#REF!+#REF!+O239+O240+O241+O242+O243+#REF!+O246+O247</f>
        <v>#REF!</v>
      </c>
      <c r="P238" s="111" t="e">
        <f>#REF!+#REF!+P239+P240+P241+P242+P243+#REF!+P246+P247</f>
        <v>#REF!</v>
      </c>
      <c r="Q238" s="169">
        <f t="shared" si="80"/>
        <v>67.33381921474088</v>
      </c>
      <c r="R238" s="169">
        <f>SUM(R239:R247)</f>
        <v>122821.90000000001</v>
      </c>
      <c r="S238" s="169">
        <f>SUM(S239:S247)</f>
        <v>85883.2</v>
      </c>
      <c r="T238" s="169">
        <f t="shared" si="77"/>
        <v>69.92498894741084</v>
      </c>
      <c r="U238" s="23"/>
      <c r="V238" s="85"/>
      <c r="W238" s="25"/>
      <c r="X238" s="25"/>
    </row>
    <row r="239" spans="1:24" s="26" customFormat="1" ht="51" customHeight="1">
      <c r="A239" s="176" t="s">
        <v>218</v>
      </c>
      <c r="B239" s="177" t="s">
        <v>141</v>
      </c>
      <c r="C239" s="177">
        <v>685</v>
      </c>
      <c r="D239" s="172">
        <v>509.2</v>
      </c>
      <c r="E239" s="172"/>
      <c r="F239" s="172"/>
      <c r="G239" s="172"/>
      <c r="H239" s="172">
        <v>483</v>
      </c>
      <c r="I239" s="172"/>
      <c r="J239" s="172">
        <f t="shared" si="70"/>
        <v>94.85467399842891</v>
      </c>
      <c r="K239" s="172">
        <f t="shared" si="66"/>
        <v>70.5109489051095</v>
      </c>
      <c r="L239" s="112"/>
      <c r="M239" s="172">
        <v>0</v>
      </c>
      <c r="N239" s="172">
        <v>0</v>
      </c>
      <c r="O239" s="112"/>
      <c r="P239" s="112"/>
      <c r="Q239" s="172"/>
      <c r="R239" s="172">
        <f t="shared" si="67"/>
        <v>685</v>
      </c>
      <c r="S239" s="172">
        <f t="shared" si="78"/>
        <v>483</v>
      </c>
      <c r="T239" s="172">
        <f t="shared" si="77"/>
        <v>70.5109489051095</v>
      </c>
      <c r="U239" s="23"/>
      <c r="V239" s="24"/>
      <c r="W239" s="25"/>
      <c r="X239" s="25"/>
    </row>
    <row r="240" spans="1:24" s="26" customFormat="1" ht="49.5" customHeight="1">
      <c r="A240" s="176" t="s">
        <v>142</v>
      </c>
      <c r="B240" s="177" t="s">
        <v>143</v>
      </c>
      <c r="C240" s="177">
        <v>59.4</v>
      </c>
      <c r="D240" s="172">
        <v>54.1</v>
      </c>
      <c r="E240" s="172"/>
      <c r="F240" s="172"/>
      <c r="G240" s="172"/>
      <c r="H240" s="172">
        <v>27.6</v>
      </c>
      <c r="I240" s="172"/>
      <c r="J240" s="172">
        <f t="shared" si="70"/>
        <v>51.01663585951941</v>
      </c>
      <c r="K240" s="172">
        <f t="shared" si="66"/>
        <v>46.46464646464647</v>
      </c>
      <c r="L240" s="112"/>
      <c r="M240" s="172">
        <v>0</v>
      </c>
      <c r="N240" s="172">
        <v>0</v>
      </c>
      <c r="O240" s="112"/>
      <c r="P240" s="112"/>
      <c r="Q240" s="172"/>
      <c r="R240" s="172">
        <f t="shared" si="67"/>
        <v>59.4</v>
      </c>
      <c r="S240" s="172">
        <f t="shared" si="78"/>
        <v>27.6</v>
      </c>
      <c r="T240" s="172">
        <f t="shared" si="77"/>
        <v>46.46464646464647</v>
      </c>
      <c r="U240" s="23"/>
      <c r="V240" s="24"/>
      <c r="W240" s="25"/>
      <c r="X240" s="25"/>
    </row>
    <row r="241" spans="1:24" s="26" customFormat="1" ht="48" customHeight="1">
      <c r="A241" s="176" t="s">
        <v>144</v>
      </c>
      <c r="B241" s="177" t="s">
        <v>145</v>
      </c>
      <c r="C241" s="178">
        <v>29917.9</v>
      </c>
      <c r="D241" s="172">
        <v>23077.1</v>
      </c>
      <c r="E241" s="172"/>
      <c r="F241" s="172"/>
      <c r="G241" s="172"/>
      <c r="H241" s="172">
        <v>21777.3</v>
      </c>
      <c r="I241" s="172"/>
      <c r="J241" s="172">
        <f t="shared" si="70"/>
        <v>94.36757651524672</v>
      </c>
      <c r="K241" s="172">
        <f t="shared" si="66"/>
        <v>72.79020252089884</v>
      </c>
      <c r="L241" s="112"/>
      <c r="M241" s="172">
        <v>327.8</v>
      </c>
      <c r="N241" s="172">
        <v>14.4</v>
      </c>
      <c r="O241" s="112"/>
      <c r="P241" s="112"/>
      <c r="Q241" s="172">
        <f aca="true" t="shared" si="82" ref="Q241:Q247">N241/M241*100</f>
        <v>4.392922513727883</v>
      </c>
      <c r="R241" s="172">
        <f t="shared" si="67"/>
        <v>30245.7</v>
      </c>
      <c r="S241" s="172">
        <f t="shared" si="78"/>
        <v>21791.7</v>
      </c>
      <c r="T241" s="172">
        <f t="shared" si="77"/>
        <v>72.04891935051924</v>
      </c>
      <c r="U241" s="23"/>
      <c r="V241" s="24"/>
      <c r="W241" s="25"/>
      <c r="X241" s="25"/>
    </row>
    <row r="242" spans="1:24" s="26" customFormat="1" ht="50.25" customHeight="1">
      <c r="A242" s="176" t="s">
        <v>146</v>
      </c>
      <c r="B242" s="177" t="s">
        <v>147</v>
      </c>
      <c r="C242" s="178">
        <v>4690.9</v>
      </c>
      <c r="D242" s="172">
        <v>3702.2</v>
      </c>
      <c r="E242" s="172"/>
      <c r="F242" s="172"/>
      <c r="G242" s="172"/>
      <c r="H242" s="172">
        <v>3510</v>
      </c>
      <c r="I242" s="172"/>
      <c r="J242" s="172">
        <f t="shared" si="70"/>
        <v>94.80849224785264</v>
      </c>
      <c r="K242" s="172">
        <f t="shared" si="66"/>
        <v>74.82572640644652</v>
      </c>
      <c r="L242" s="112"/>
      <c r="M242" s="172">
        <v>0</v>
      </c>
      <c r="N242" s="172">
        <v>0</v>
      </c>
      <c r="O242" s="112"/>
      <c r="P242" s="112"/>
      <c r="Q242" s="172"/>
      <c r="R242" s="172">
        <f t="shared" si="67"/>
        <v>4690.9</v>
      </c>
      <c r="S242" s="172">
        <f t="shared" si="78"/>
        <v>3510</v>
      </c>
      <c r="T242" s="172">
        <f t="shared" si="77"/>
        <v>74.82572640644652</v>
      </c>
      <c r="U242" s="23"/>
      <c r="V242" s="24"/>
      <c r="W242" s="25"/>
      <c r="X242" s="25"/>
    </row>
    <row r="243" spans="1:24" s="26" customFormat="1" ht="26.25">
      <c r="A243" s="176" t="s">
        <v>217</v>
      </c>
      <c r="B243" s="177" t="s">
        <v>148</v>
      </c>
      <c r="C243" s="178">
        <v>8200</v>
      </c>
      <c r="D243" s="172">
        <v>6709.4</v>
      </c>
      <c r="E243" s="172"/>
      <c r="F243" s="172"/>
      <c r="G243" s="172"/>
      <c r="H243" s="172">
        <v>6586.3</v>
      </c>
      <c r="I243" s="172"/>
      <c r="J243" s="172">
        <f t="shared" si="70"/>
        <v>98.16526067904732</v>
      </c>
      <c r="K243" s="172">
        <f t="shared" si="66"/>
        <v>80.32073170731707</v>
      </c>
      <c r="L243" s="112"/>
      <c r="M243" s="172">
        <v>0</v>
      </c>
      <c r="N243" s="172">
        <v>0</v>
      </c>
      <c r="O243" s="112"/>
      <c r="P243" s="112"/>
      <c r="Q243" s="172"/>
      <c r="R243" s="172">
        <f t="shared" si="67"/>
        <v>8200</v>
      </c>
      <c r="S243" s="172">
        <f t="shared" si="78"/>
        <v>6586.3</v>
      </c>
      <c r="T243" s="172">
        <f t="shared" si="77"/>
        <v>80.32073170731707</v>
      </c>
      <c r="U243" s="23"/>
      <c r="V243" s="24"/>
      <c r="W243" s="25"/>
      <c r="X243" s="25"/>
    </row>
    <row r="244" spans="1:24" s="26" customFormat="1" ht="78" customHeight="1" hidden="1">
      <c r="A244" s="176" t="s">
        <v>216</v>
      </c>
      <c r="B244" s="179">
        <v>5043</v>
      </c>
      <c r="C244" s="178"/>
      <c r="D244" s="172">
        <v>0</v>
      </c>
      <c r="E244" s="172"/>
      <c r="F244" s="172"/>
      <c r="G244" s="172"/>
      <c r="H244" s="172">
        <v>0</v>
      </c>
      <c r="I244" s="172"/>
      <c r="J244" s="172" t="e">
        <f t="shared" si="70"/>
        <v>#DIV/0!</v>
      </c>
      <c r="K244" s="172" t="e">
        <f t="shared" si="66"/>
        <v>#DIV/0!</v>
      </c>
      <c r="L244" s="112"/>
      <c r="M244" s="172">
        <v>0</v>
      </c>
      <c r="N244" s="172">
        <v>0</v>
      </c>
      <c r="O244" s="112"/>
      <c r="P244" s="112"/>
      <c r="Q244" s="172" t="e">
        <f t="shared" si="82"/>
        <v>#DIV/0!</v>
      </c>
      <c r="R244" s="172">
        <f t="shared" si="67"/>
        <v>0</v>
      </c>
      <c r="S244" s="172">
        <f t="shared" si="78"/>
        <v>0</v>
      </c>
      <c r="T244" s="172" t="e">
        <f t="shared" si="77"/>
        <v>#DIV/0!</v>
      </c>
      <c r="U244" s="23"/>
      <c r="V244" s="24"/>
      <c r="W244" s="25"/>
      <c r="X244" s="25"/>
    </row>
    <row r="245" spans="1:24" s="26" customFormat="1" ht="43.5" customHeight="1">
      <c r="A245" s="176" t="s">
        <v>314</v>
      </c>
      <c r="B245" s="179">
        <v>5045</v>
      </c>
      <c r="C245" s="178"/>
      <c r="D245" s="172"/>
      <c r="E245" s="172">
        <v>0</v>
      </c>
      <c r="F245" s="172">
        <v>0</v>
      </c>
      <c r="G245" s="172">
        <v>0</v>
      </c>
      <c r="H245" s="172">
        <v>0</v>
      </c>
      <c r="I245" s="172">
        <v>0</v>
      </c>
      <c r="J245" s="172"/>
      <c r="K245" s="172"/>
      <c r="L245" s="112"/>
      <c r="M245" s="172">
        <v>74192.6</v>
      </c>
      <c r="N245" s="172">
        <v>50065.3</v>
      </c>
      <c r="O245" s="112"/>
      <c r="P245" s="112"/>
      <c r="Q245" s="172">
        <f t="shared" si="82"/>
        <v>67.48017996403955</v>
      </c>
      <c r="R245" s="172">
        <f t="shared" si="67"/>
        <v>74192.6</v>
      </c>
      <c r="S245" s="172">
        <f t="shared" si="78"/>
        <v>50065.3</v>
      </c>
      <c r="T245" s="172">
        <f t="shared" si="77"/>
        <v>67.48017996403955</v>
      </c>
      <c r="U245" s="23"/>
      <c r="V245" s="24"/>
      <c r="W245" s="25"/>
      <c r="X245" s="25"/>
    </row>
    <row r="246" spans="1:24" s="26" customFormat="1" ht="46.5">
      <c r="A246" s="176" t="s">
        <v>315</v>
      </c>
      <c r="B246" s="177" t="s">
        <v>149</v>
      </c>
      <c r="C246" s="178">
        <v>2988.7</v>
      </c>
      <c r="D246" s="172">
        <v>2440.6</v>
      </c>
      <c r="E246" s="172"/>
      <c r="F246" s="172"/>
      <c r="G246" s="172"/>
      <c r="H246" s="172">
        <v>2210.6</v>
      </c>
      <c r="I246" s="172"/>
      <c r="J246" s="172">
        <f t="shared" si="70"/>
        <v>90.57608784725068</v>
      </c>
      <c r="K246" s="172">
        <f t="shared" si="66"/>
        <v>73.96526918058018</v>
      </c>
      <c r="L246" s="112"/>
      <c r="M246" s="172">
        <v>0</v>
      </c>
      <c r="N246" s="172">
        <v>0</v>
      </c>
      <c r="O246" s="112"/>
      <c r="P246" s="112"/>
      <c r="Q246" s="172"/>
      <c r="R246" s="172">
        <f t="shared" si="67"/>
        <v>2988.7</v>
      </c>
      <c r="S246" s="172">
        <f t="shared" si="78"/>
        <v>2210.6</v>
      </c>
      <c r="T246" s="172">
        <f t="shared" si="77"/>
        <v>73.96526918058018</v>
      </c>
      <c r="U246" s="23"/>
      <c r="V246" s="24"/>
      <c r="W246" s="25"/>
      <c r="X246" s="25"/>
    </row>
    <row r="247" spans="1:24" s="26" customFormat="1" ht="48" customHeight="1">
      <c r="A247" s="176" t="s">
        <v>219</v>
      </c>
      <c r="B247" s="177" t="s">
        <v>150</v>
      </c>
      <c r="C247" s="178">
        <v>1364.6</v>
      </c>
      <c r="D247" s="172">
        <v>1250.1</v>
      </c>
      <c r="E247" s="172"/>
      <c r="F247" s="172"/>
      <c r="G247" s="172"/>
      <c r="H247" s="172">
        <v>845</v>
      </c>
      <c r="I247" s="172"/>
      <c r="J247" s="172">
        <f t="shared" si="70"/>
        <v>67.5945924326054</v>
      </c>
      <c r="K247" s="172">
        <f t="shared" si="66"/>
        <v>61.92290781181299</v>
      </c>
      <c r="L247" s="112"/>
      <c r="M247" s="172">
        <v>395</v>
      </c>
      <c r="N247" s="172">
        <v>363.7</v>
      </c>
      <c r="O247" s="112"/>
      <c r="P247" s="112"/>
      <c r="Q247" s="172">
        <f t="shared" si="82"/>
        <v>92.07594936708861</v>
      </c>
      <c r="R247" s="172">
        <f t="shared" si="67"/>
        <v>1759.6</v>
      </c>
      <c r="S247" s="172">
        <f t="shared" si="78"/>
        <v>1208.7</v>
      </c>
      <c r="T247" s="172">
        <f t="shared" si="77"/>
        <v>68.69174812457376</v>
      </c>
      <c r="U247" s="23"/>
      <c r="V247" s="24"/>
      <c r="W247" s="25"/>
      <c r="X247" s="25"/>
    </row>
    <row r="248" spans="1:24" s="26" customFormat="1" ht="39.75" customHeight="1">
      <c r="A248" s="167" t="s">
        <v>151</v>
      </c>
      <c r="B248" s="183"/>
      <c r="C248" s="169">
        <f aca="true" t="shared" si="83" ref="C248:I248">C181+C200+C209+C231+C238</f>
        <v>1426396.6</v>
      </c>
      <c r="D248" s="169">
        <f t="shared" si="83"/>
        <v>1106656.8</v>
      </c>
      <c r="E248" s="169">
        <f t="shared" si="83"/>
        <v>0</v>
      </c>
      <c r="F248" s="169">
        <f t="shared" si="83"/>
        <v>0</v>
      </c>
      <c r="G248" s="169">
        <f t="shared" si="83"/>
        <v>0</v>
      </c>
      <c r="H248" s="169">
        <f t="shared" si="83"/>
        <v>1043740.6000000002</v>
      </c>
      <c r="I248" s="169" t="e">
        <f t="shared" si="83"/>
        <v>#REF!</v>
      </c>
      <c r="J248" s="169">
        <f t="shared" si="70"/>
        <v>94.31475051705281</v>
      </c>
      <c r="K248" s="169">
        <f t="shared" si="66"/>
        <v>73.17323947631395</v>
      </c>
      <c r="L248" s="111" t="e">
        <f>L181+L200+L209+L231+L238</f>
        <v>#REF!</v>
      </c>
      <c r="M248" s="169">
        <f>M181+M200+M209+M231+M238</f>
        <v>164707.19999999998</v>
      </c>
      <c r="N248" s="169">
        <f>N181+N200+N209+N231+N238</f>
        <v>100979.70000000001</v>
      </c>
      <c r="O248" s="111"/>
      <c r="P248" s="111"/>
      <c r="Q248" s="169">
        <f aca="true" t="shared" si="84" ref="Q248:Q301">N248/M248*100</f>
        <v>61.308613102523765</v>
      </c>
      <c r="R248" s="169">
        <f>R181+R200+R209+R231+R238</f>
        <v>1591103.7999999998</v>
      </c>
      <c r="S248" s="169">
        <f>S181+S200+S209+S231+S238</f>
        <v>1144720.3</v>
      </c>
      <c r="T248" s="169">
        <f t="shared" si="77"/>
        <v>71.94504217763796</v>
      </c>
      <c r="U248" s="23"/>
      <c r="V248" s="85"/>
      <c r="W248" s="25"/>
      <c r="X248" s="25"/>
    </row>
    <row r="249" spans="1:24" s="26" customFormat="1" ht="25.5" customHeight="1">
      <c r="A249" s="167" t="s">
        <v>351</v>
      </c>
      <c r="B249" s="175" t="s">
        <v>152</v>
      </c>
      <c r="C249" s="169">
        <f>SUM(C250:C257)</f>
        <v>271965.2</v>
      </c>
      <c r="D249" s="169">
        <f>SUM(D250:D257)</f>
        <v>220616.2</v>
      </c>
      <c r="E249" s="169">
        <f>SUM(E251:E257)</f>
        <v>0</v>
      </c>
      <c r="F249" s="169">
        <f>SUM(F251:F257)</f>
        <v>0</v>
      </c>
      <c r="G249" s="169">
        <f>SUM(G251:G257)</f>
        <v>0</v>
      </c>
      <c r="H249" s="169">
        <f>SUM(H250:H257)</f>
        <v>196737.1</v>
      </c>
      <c r="I249" s="169" t="e">
        <f>#REF!+#REF!+#REF!+#REF!+I251+I252+I253+I254+I256+I257</f>
        <v>#REF!</v>
      </c>
      <c r="J249" s="169">
        <f t="shared" si="70"/>
        <v>89.17618017171904</v>
      </c>
      <c r="K249" s="169">
        <f aca="true" t="shared" si="85" ref="K249:K301">H249/C249*100</f>
        <v>72.33907132236035</v>
      </c>
      <c r="L249" s="111" t="e">
        <f>#REF!+#REF!+#REF!+#REF!+L251+L252+L253+L254+L256+L257</f>
        <v>#REF!</v>
      </c>
      <c r="M249" s="169">
        <f>SUM(M250:M257)</f>
        <v>2666.5</v>
      </c>
      <c r="N249" s="169">
        <f>SUM(N250:N257)</f>
        <v>1315.9</v>
      </c>
      <c r="O249" s="169"/>
      <c r="P249" s="169"/>
      <c r="Q249" s="169">
        <f t="shared" si="84"/>
        <v>49.34933433339584</v>
      </c>
      <c r="R249" s="169">
        <f>SUM(R250:R257)</f>
        <v>274631.7</v>
      </c>
      <c r="S249" s="169">
        <f>SUM(S250:S257)</f>
        <v>198052.99999999997</v>
      </c>
      <c r="T249" s="169">
        <f t="shared" si="77"/>
        <v>72.11585552578234</v>
      </c>
      <c r="U249" s="23"/>
      <c r="V249" s="85"/>
      <c r="W249" s="25"/>
      <c r="X249" s="25"/>
    </row>
    <row r="250" spans="1:24" s="26" customFormat="1" ht="25.5" customHeight="1">
      <c r="A250" s="170" t="s">
        <v>345</v>
      </c>
      <c r="B250" s="179">
        <v>6013</v>
      </c>
      <c r="C250" s="178">
        <v>110</v>
      </c>
      <c r="D250" s="172">
        <v>0</v>
      </c>
      <c r="E250" s="172"/>
      <c r="F250" s="172"/>
      <c r="G250" s="172"/>
      <c r="H250" s="172"/>
      <c r="I250" s="172"/>
      <c r="J250" s="172"/>
      <c r="K250" s="172">
        <f t="shared" si="85"/>
        <v>0</v>
      </c>
      <c r="L250" s="112"/>
      <c r="M250" s="172"/>
      <c r="N250" s="172"/>
      <c r="O250" s="172"/>
      <c r="P250" s="172"/>
      <c r="Q250" s="169"/>
      <c r="R250" s="172">
        <f aca="true" t="shared" si="86" ref="R250:R257">M250+C250</f>
        <v>110</v>
      </c>
      <c r="S250" s="172">
        <f aca="true" t="shared" si="87" ref="S250:S282">H250+N250</f>
        <v>0</v>
      </c>
      <c r="T250" s="172">
        <f t="shared" si="77"/>
        <v>0</v>
      </c>
      <c r="U250" s="23"/>
      <c r="V250" s="85"/>
      <c r="W250" s="25"/>
      <c r="X250" s="25"/>
    </row>
    <row r="251" spans="1:24" s="26" customFormat="1" ht="39.75" customHeight="1">
      <c r="A251" s="176" t="s">
        <v>153</v>
      </c>
      <c r="B251" s="177" t="s">
        <v>154</v>
      </c>
      <c r="C251" s="178">
        <v>52052.4</v>
      </c>
      <c r="D251" s="172">
        <v>39732</v>
      </c>
      <c r="E251" s="172"/>
      <c r="F251" s="172"/>
      <c r="G251" s="172"/>
      <c r="H251" s="172">
        <v>26704.2</v>
      </c>
      <c r="I251" s="172"/>
      <c r="J251" s="172">
        <f t="shared" si="70"/>
        <v>67.21081244337059</v>
      </c>
      <c r="K251" s="172">
        <f t="shared" si="85"/>
        <v>51.30253360075616</v>
      </c>
      <c r="L251" s="112"/>
      <c r="M251" s="172">
        <f>160.1+1974.2</f>
        <v>2134.3</v>
      </c>
      <c r="N251" s="172">
        <v>785.6</v>
      </c>
      <c r="O251" s="172"/>
      <c r="P251" s="172"/>
      <c r="Q251" s="172">
        <f t="shared" si="84"/>
        <v>36.80832122944291</v>
      </c>
      <c r="R251" s="172">
        <f t="shared" si="86"/>
        <v>54186.700000000004</v>
      </c>
      <c r="S251" s="172">
        <f t="shared" si="87"/>
        <v>27489.8</v>
      </c>
      <c r="T251" s="172">
        <f t="shared" si="77"/>
        <v>50.731637099140556</v>
      </c>
      <c r="U251" s="23"/>
      <c r="V251" s="24"/>
      <c r="W251" s="25"/>
      <c r="X251" s="25"/>
    </row>
    <row r="252" spans="1:24" s="26" customFormat="1" ht="48.75" customHeight="1">
      <c r="A252" s="176" t="s">
        <v>155</v>
      </c>
      <c r="B252" s="177" t="s">
        <v>156</v>
      </c>
      <c r="C252" s="178">
        <v>7500</v>
      </c>
      <c r="D252" s="172">
        <v>5214.3</v>
      </c>
      <c r="E252" s="172"/>
      <c r="F252" s="172"/>
      <c r="G252" s="172"/>
      <c r="H252" s="172">
        <v>4050.5</v>
      </c>
      <c r="I252" s="172"/>
      <c r="J252" s="172">
        <f t="shared" si="70"/>
        <v>77.68060909422165</v>
      </c>
      <c r="K252" s="172">
        <f t="shared" si="85"/>
        <v>54.00666666666667</v>
      </c>
      <c r="L252" s="112"/>
      <c r="M252" s="172">
        <v>0</v>
      </c>
      <c r="N252" s="172">
        <v>0</v>
      </c>
      <c r="O252" s="172"/>
      <c r="P252" s="172"/>
      <c r="Q252" s="172"/>
      <c r="R252" s="172">
        <f t="shared" si="86"/>
        <v>7500</v>
      </c>
      <c r="S252" s="172">
        <f t="shared" si="87"/>
        <v>4050.5</v>
      </c>
      <c r="T252" s="172">
        <f t="shared" si="77"/>
        <v>54.00666666666667</v>
      </c>
      <c r="U252" s="23"/>
      <c r="V252" s="24"/>
      <c r="W252" s="25"/>
      <c r="X252" s="25"/>
    </row>
    <row r="253" spans="1:24" s="26" customFormat="1" ht="36.75" customHeight="1">
      <c r="A253" s="176" t="s">
        <v>157</v>
      </c>
      <c r="B253" s="177" t="s">
        <v>158</v>
      </c>
      <c r="C253" s="178">
        <v>210300</v>
      </c>
      <c r="D253" s="172">
        <v>174117.4</v>
      </c>
      <c r="E253" s="172"/>
      <c r="F253" s="172"/>
      <c r="G253" s="172"/>
      <c r="H253" s="172">
        <v>164513.4</v>
      </c>
      <c r="I253" s="172"/>
      <c r="J253" s="172">
        <f t="shared" si="70"/>
        <v>94.48418136268977</v>
      </c>
      <c r="K253" s="172">
        <f t="shared" si="85"/>
        <v>78.22796005706134</v>
      </c>
      <c r="L253" s="112"/>
      <c r="M253" s="172">
        <v>532.2</v>
      </c>
      <c r="N253" s="172">
        <v>530.3</v>
      </c>
      <c r="O253" s="172"/>
      <c r="P253" s="172"/>
      <c r="Q253" s="172">
        <f t="shared" si="84"/>
        <v>99.64299135663282</v>
      </c>
      <c r="R253" s="172">
        <f t="shared" si="86"/>
        <v>210832.2</v>
      </c>
      <c r="S253" s="172">
        <f t="shared" si="87"/>
        <v>165043.69999999998</v>
      </c>
      <c r="T253" s="172">
        <f t="shared" si="77"/>
        <v>78.28201764246636</v>
      </c>
      <c r="U253" s="23"/>
      <c r="V253" s="24"/>
      <c r="W253" s="25"/>
      <c r="X253" s="25"/>
    </row>
    <row r="254" spans="1:24" s="26" customFormat="1" ht="38.25" customHeight="1" hidden="1">
      <c r="A254" s="176" t="s">
        <v>233</v>
      </c>
      <c r="B254" s="184" t="s">
        <v>159</v>
      </c>
      <c r="C254" s="172">
        <v>0</v>
      </c>
      <c r="D254" s="172">
        <v>0</v>
      </c>
      <c r="E254" s="172"/>
      <c r="F254" s="172"/>
      <c r="G254" s="172"/>
      <c r="H254" s="172">
        <v>0</v>
      </c>
      <c r="I254" s="172"/>
      <c r="J254" s="172"/>
      <c r="K254" s="172"/>
      <c r="L254" s="112"/>
      <c r="M254" s="172"/>
      <c r="N254" s="172">
        <v>0</v>
      </c>
      <c r="O254" s="172"/>
      <c r="P254" s="172"/>
      <c r="Q254" s="172" t="e">
        <f t="shared" si="84"/>
        <v>#DIV/0!</v>
      </c>
      <c r="R254" s="172">
        <f t="shared" si="86"/>
        <v>0</v>
      </c>
      <c r="S254" s="172">
        <f t="shared" si="87"/>
        <v>0</v>
      </c>
      <c r="T254" s="172" t="e">
        <f aca="true" t="shared" si="88" ref="T254:T301">S254/R254*100</f>
        <v>#DIV/0!</v>
      </c>
      <c r="U254" s="23"/>
      <c r="V254" s="24"/>
      <c r="W254" s="25"/>
      <c r="X254" s="25"/>
    </row>
    <row r="255" spans="1:24" s="26" customFormat="1" ht="84" customHeight="1" hidden="1">
      <c r="A255" s="185" t="s">
        <v>247</v>
      </c>
      <c r="B255" s="179">
        <v>6083</v>
      </c>
      <c r="C255" s="178"/>
      <c r="D255" s="172">
        <v>0</v>
      </c>
      <c r="E255" s="172"/>
      <c r="F255" s="172"/>
      <c r="G255" s="172"/>
      <c r="H255" s="172">
        <v>0</v>
      </c>
      <c r="I255" s="172"/>
      <c r="J255" s="172" t="e">
        <f t="shared" si="70"/>
        <v>#DIV/0!</v>
      </c>
      <c r="K255" s="172" t="e">
        <f t="shared" si="85"/>
        <v>#DIV/0!</v>
      </c>
      <c r="L255" s="112"/>
      <c r="M255" s="172">
        <v>0</v>
      </c>
      <c r="N255" s="172">
        <v>0</v>
      </c>
      <c r="O255" s="172"/>
      <c r="P255" s="172"/>
      <c r="Q255" s="172" t="e">
        <f t="shared" si="84"/>
        <v>#DIV/0!</v>
      </c>
      <c r="R255" s="172">
        <f t="shared" si="86"/>
        <v>0</v>
      </c>
      <c r="S255" s="172">
        <f t="shared" si="87"/>
        <v>0</v>
      </c>
      <c r="T255" s="172" t="e">
        <f t="shared" si="88"/>
        <v>#DIV/0!</v>
      </c>
      <c r="U255" s="23"/>
      <c r="V255" s="24"/>
      <c r="W255" s="25"/>
      <c r="X255" s="25"/>
    </row>
    <row r="256" spans="1:24" s="26" customFormat="1" ht="24" customHeight="1">
      <c r="A256" s="176" t="s">
        <v>231</v>
      </c>
      <c r="B256" s="177" t="s">
        <v>160</v>
      </c>
      <c r="C256" s="178">
        <v>1762.8</v>
      </c>
      <c r="D256" s="172">
        <v>1312.5</v>
      </c>
      <c r="E256" s="172"/>
      <c r="F256" s="172"/>
      <c r="G256" s="172"/>
      <c r="H256" s="172">
        <v>1312.5</v>
      </c>
      <c r="I256" s="172"/>
      <c r="J256" s="172">
        <f t="shared" si="70"/>
        <v>100</v>
      </c>
      <c r="K256" s="172">
        <f t="shared" si="85"/>
        <v>74.45541184479238</v>
      </c>
      <c r="L256" s="112"/>
      <c r="M256" s="172">
        <v>0</v>
      </c>
      <c r="N256" s="172">
        <v>0</v>
      </c>
      <c r="O256" s="172"/>
      <c r="P256" s="172"/>
      <c r="Q256" s="172"/>
      <c r="R256" s="172">
        <f t="shared" si="86"/>
        <v>1762.8</v>
      </c>
      <c r="S256" s="172">
        <f t="shared" si="87"/>
        <v>1312.5</v>
      </c>
      <c r="T256" s="172">
        <f t="shared" si="88"/>
        <v>74.45541184479238</v>
      </c>
      <c r="U256" s="23"/>
      <c r="V256" s="24"/>
      <c r="W256" s="25"/>
      <c r="X256" s="25"/>
    </row>
    <row r="257" spans="1:24" s="26" customFormat="1" ht="23.25" customHeight="1">
      <c r="A257" s="176" t="s">
        <v>232</v>
      </c>
      <c r="B257" s="177" t="s">
        <v>161</v>
      </c>
      <c r="C257" s="178">
        <v>240</v>
      </c>
      <c r="D257" s="172">
        <v>240</v>
      </c>
      <c r="E257" s="172"/>
      <c r="F257" s="172"/>
      <c r="G257" s="172"/>
      <c r="H257" s="172">
        <v>156.5</v>
      </c>
      <c r="I257" s="172"/>
      <c r="J257" s="172">
        <f t="shared" si="70"/>
        <v>65.20833333333333</v>
      </c>
      <c r="K257" s="172">
        <f t="shared" si="85"/>
        <v>65.20833333333333</v>
      </c>
      <c r="L257" s="112"/>
      <c r="M257" s="172">
        <v>0</v>
      </c>
      <c r="N257" s="172">
        <v>0</v>
      </c>
      <c r="O257" s="172"/>
      <c r="P257" s="172"/>
      <c r="Q257" s="172"/>
      <c r="R257" s="172">
        <f t="shared" si="86"/>
        <v>240</v>
      </c>
      <c r="S257" s="172">
        <f t="shared" si="87"/>
        <v>156.5</v>
      </c>
      <c r="T257" s="172">
        <f t="shared" si="88"/>
        <v>65.20833333333333</v>
      </c>
      <c r="U257" s="23"/>
      <c r="V257" s="24"/>
      <c r="W257" s="25"/>
      <c r="X257" s="25"/>
    </row>
    <row r="258" spans="1:24" s="26" customFormat="1" ht="25.5" customHeight="1">
      <c r="A258" s="182" t="s">
        <v>162</v>
      </c>
      <c r="B258" s="186" t="s">
        <v>163</v>
      </c>
      <c r="C258" s="187">
        <f aca="true" t="shared" si="89" ref="C258:H258">SUM(C259:C288)</f>
        <v>122939.9</v>
      </c>
      <c r="D258" s="187">
        <f t="shared" si="89"/>
        <v>100895.6</v>
      </c>
      <c r="E258" s="187">
        <f t="shared" si="89"/>
        <v>0</v>
      </c>
      <c r="F258" s="187">
        <f t="shared" si="89"/>
        <v>0</v>
      </c>
      <c r="G258" s="187">
        <f t="shared" si="89"/>
        <v>0</v>
      </c>
      <c r="H258" s="187">
        <f t="shared" si="89"/>
        <v>91624.49999999999</v>
      </c>
      <c r="I258" s="169" t="e">
        <f>I259+I260+I261+I262+I263+I264+I265+I266+I267+I268+#REF!+I270+I272+I274+I275+I277+I278+I279+I280+I281+I282+I283+I284+I285+I286+I287+I288</f>
        <v>#REF!</v>
      </c>
      <c r="J258" s="169">
        <f aca="true" t="shared" si="90" ref="J258:J301">H258/D258*100</f>
        <v>90.81119493813405</v>
      </c>
      <c r="K258" s="169">
        <f t="shared" si="85"/>
        <v>74.5278790693664</v>
      </c>
      <c r="L258" s="111" t="e">
        <f>L259+L260+L261+L262+L263+L264+L265+L266+L267+L268+#REF!+L270+L272+L274+L275+L277+L278+L279+L280+L281+L282+L283+L284+L285+L286+L287+L288</f>
        <v>#REF!</v>
      </c>
      <c r="M258" s="169">
        <f>SUM(M259:M288)</f>
        <v>541375.2999999999</v>
      </c>
      <c r="N258" s="169">
        <f>SUM(N259:N288)</f>
        <v>383269.2</v>
      </c>
      <c r="O258" s="169" t="e">
        <f>O259+O260+O261+O262+O263+O264+O265+O266+O267+O268+#REF!+O270+O272+O274+O275+O277+O278+O279+O280+O281+O282+O283+O284+O285+O286+O287+O288</f>
        <v>#REF!</v>
      </c>
      <c r="P258" s="169" t="e">
        <f>P259+P260+P261+P262+P263+P264+P265+P266+P267+P268+#REF!+P270+P272+P274+P275+P277+P278+P279+P280+P281+P282+P283+P284+P285+P286+P287+P288</f>
        <v>#REF!</v>
      </c>
      <c r="Q258" s="169">
        <f t="shared" si="84"/>
        <v>70.79547219830681</v>
      </c>
      <c r="R258" s="169">
        <f>SUM(R259:R288)</f>
        <v>664315.2</v>
      </c>
      <c r="S258" s="169">
        <f>SUM(S259:S288)</f>
        <v>474893.7</v>
      </c>
      <c r="T258" s="169">
        <f t="shared" si="88"/>
        <v>71.48620112862088</v>
      </c>
      <c r="U258" s="23"/>
      <c r="V258" s="85"/>
      <c r="W258" s="25"/>
      <c r="X258" s="25"/>
    </row>
    <row r="259" spans="1:24" s="26" customFormat="1" ht="25.5" customHeight="1">
      <c r="A259" s="176" t="s">
        <v>164</v>
      </c>
      <c r="B259" s="177" t="s">
        <v>165</v>
      </c>
      <c r="C259" s="178">
        <v>1684</v>
      </c>
      <c r="D259" s="172">
        <v>1684</v>
      </c>
      <c r="E259" s="172"/>
      <c r="F259" s="172"/>
      <c r="G259" s="172"/>
      <c r="H259" s="172">
        <v>0</v>
      </c>
      <c r="I259" s="172"/>
      <c r="J259" s="169">
        <f t="shared" si="90"/>
        <v>0</v>
      </c>
      <c r="K259" s="169">
        <f t="shared" si="85"/>
        <v>0</v>
      </c>
      <c r="L259" s="112"/>
      <c r="M259" s="172">
        <v>0</v>
      </c>
      <c r="N259" s="172">
        <v>0</v>
      </c>
      <c r="O259" s="172"/>
      <c r="P259" s="172"/>
      <c r="Q259" s="172">
        <v>0</v>
      </c>
      <c r="R259" s="172">
        <f>C259+M259</f>
        <v>1684</v>
      </c>
      <c r="S259" s="172">
        <f t="shared" si="87"/>
        <v>0</v>
      </c>
      <c r="T259" s="172">
        <f t="shared" si="88"/>
        <v>0</v>
      </c>
      <c r="U259" s="23"/>
      <c r="V259" s="24"/>
      <c r="W259" s="25"/>
      <c r="X259" s="25"/>
    </row>
    <row r="260" spans="1:24" s="26" customFormat="1" ht="26.25">
      <c r="A260" s="176" t="s">
        <v>166</v>
      </c>
      <c r="B260" s="177" t="s">
        <v>167</v>
      </c>
      <c r="C260" s="178">
        <v>0</v>
      </c>
      <c r="D260" s="172">
        <v>0</v>
      </c>
      <c r="E260" s="172"/>
      <c r="F260" s="172"/>
      <c r="G260" s="172"/>
      <c r="H260" s="172">
        <v>0</v>
      </c>
      <c r="I260" s="172"/>
      <c r="J260" s="172"/>
      <c r="K260" s="172"/>
      <c r="L260" s="112"/>
      <c r="M260" s="172">
        <v>46525.6</v>
      </c>
      <c r="N260" s="172">
        <v>23441.1</v>
      </c>
      <c r="O260" s="172"/>
      <c r="P260" s="172"/>
      <c r="Q260" s="172">
        <f t="shared" si="84"/>
        <v>50.383229877744725</v>
      </c>
      <c r="R260" s="172">
        <f aca="true" t="shared" si="91" ref="R260:R288">M260+C260</f>
        <v>46525.6</v>
      </c>
      <c r="S260" s="172">
        <f t="shared" si="87"/>
        <v>23441.1</v>
      </c>
      <c r="T260" s="172">
        <f t="shared" si="88"/>
        <v>50.383229877744725</v>
      </c>
      <c r="U260" s="23"/>
      <c r="V260" s="24"/>
      <c r="W260" s="25"/>
      <c r="X260" s="25"/>
    </row>
    <row r="261" spans="1:24" s="26" customFormat="1" ht="25.5" customHeight="1">
      <c r="A261" s="176" t="s">
        <v>230</v>
      </c>
      <c r="B261" s="177" t="s">
        <v>168</v>
      </c>
      <c r="C261" s="178">
        <v>0</v>
      </c>
      <c r="D261" s="172">
        <v>0</v>
      </c>
      <c r="E261" s="172"/>
      <c r="F261" s="172"/>
      <c r="G261" s="172"/>
      <c r="H261" s="172">
        <v>0</v>
      </c>
      <c r="I261" s="172"/>
      <c r="J261" s="172"/>
      <c r="K261" s="172"/>
      <c r="L261" s="112"/>
      <c r="M261" s="172">
        <f>29916.7+8609.1</f>
        <v>38525.8</v>
      </c>
      <c r="N261" s="172">
        <v>14665.5</v>
      </c>
      <c r="O261" s="172"/>
      <c r="P261" s="172"/>
      <c r="Q261" s="172">
        <f t="shared" si="84"/>
        <v>38.066698160713074</v>
      </c>
      <c r="R261" s="172">
        <f t="shared" si="91"/>
        <v>38525.8</v>
      </c>
      <c r="S261" s="172">
        <f t="shared" si="87"/>
        <v>14665.5</v>
      </c>
      <c r="T261" s="172">
        <f t="shared" si="88"/>
        <v>38.066698160713074</v>
      </c>
      <c r="U261" s="23"/>
      <c r="V261" s="24"/>
      <c r="W261" s="25"/>
      <c r="X261" s="25"/>
    </row>
    <row r="262" spans="1:24" s="26" customFormat="1" ht="30" customHeight="1">
      <c r="A262" s="176" t="s">
        <v>243</v>
      </c>
      <c r="B262" s="177" t="s">
        <v>169</v>
      </c>
      <c r="C262" s="178">
        <v>0</v>
      </c>
      <c r="D262" s="172">
        <v>0</v>
      </c>
      <c r="E262" s="172"/>
      <c r="F262" s="172"/>
      <c r="G262" s="172"/>
      <c r="H262" s="172">
        <v>0</v>
      </c>
      <c r="I262" s="172"/>
      <c r="J262" s="172"/>
      <c r="K262" s="172"/>
      <c r="L262" s="112"/>
      <c r="M262" s="172">
        <f>111511.4+2939.8</f>
        <v>114451.2</v>
      </c>
      <c r="N262" s="172">
        <v>74723.8</v>
      </c>
      <c r="O262" s="172"/>
      <c r="P262" s="172"/>
      <c r="Q262" s="172">
        <f t="shared" si="84"/>
        <v>65.28878683666052</v>
      </c>
      <c r="R262" s="172">
        <f t="shared" si="91"/>
        <v>114451.2</v>
      </c>
      <c r="S262" s="172">
        <f t="shared" si="87"/>
        <v>74723.8</v>
      </c>
      <c r="T262" s="172">
        <f t="shared" si="88"/>
        <v>65.28878683666052</v>
      </c>
      <c r="U262" s="23"/>
      <c r="V262" s="24"/>
      <c r="W262" s="25"/>
      <c r="X262" s="25"/>
    </row>
    <row r="263" spans="1:24" s="26" customFormat="1" ht="30" customHeight="1">
      <c r="A263" s="176" t="s">
        <v>244</v>
      </c>
      <c r="B263" s="177" t="s">
        <v>170</v>
      </c>
      <c r="C263" s="178">
        <v>0</v>
      </c>
      <c r="D263" s="172">
        <v>0</v>
      </c>
      <c r="E263" s="172"/>
      <c r="F263" s="172"/>
      <c r="G263" s="172"/>
      <c r="H263" s="172">
        <v>0</v>
      </c>
      <c r="I263" s="172"/>
      <c r="J263" s="172"/>
      <c r="K263" s="172"/>
      <c r="L263" s="112"/>
      <c r="M263" s="172">
        <v>50</v>
      </c>
      <c r="N263" s="172">
        <v>0</v>
      </c>
      <c r="O263" s="172"/>
      <c r="P263" s="172"/>
      <c r="Q263" s="172">
        <f t="shared" si="84"/>
        <v>0</v>
      </c>
      <c r="R263" s="172">
        <f t="shared" si="91"/>
        <v>50</v>
      </c>
      <c r="S263" s="172">
        <f t="shared" si="87"/>
        <v>0</v>
      </c>
      <c r="T263" s="172">
        <f t="shared" si="88"/>
        <v>0</v>
      </c>
      <c r="U263" s="23"/>
      <c r="V263" s="24"/>
      <c r="W263" s="25"/>
      <c r="X263" s="25"/>
    </row>
    <row r="264" spans="1:24" s="26" customFormat="1" ht="27.75" customHeight="1">
      <c r="A264" s="188" t="s">
        <v>171</v>
      </c>
      <c r="B264" s="177" t="s">
        <v>172</v>
      </c>
      <c r="C264" s="178">
        <v>0</v>
      </c>
      <c r="D264" s="172">
        <v>0</v>
      </c>
      <c r="E264" s="172"/>
      <c r="F264" s="172"/>
      <c r="G264" s="172"/>
      <c r="H264" s="172">
        <v>0</v>
      </c>
      <c r="I264" s="172"/>
      <c r="J264" s="172"/>
      <c r="K264" s="172"/>
      <c r="L264" s="112"/>
      <c r="M264" s="172">
        <v>87393.1</v>
      </c>
      <c r="N264" s="172">
        <v>59735.2</v>
      </c>
      <c r="O264" s="172"/>
      <c r="P264" s="172"/>
      <c r="Q264" s="172">
        <f t="shared" si="84"/>
        <v>68.3523069899111</v>
      </c>
      <c r="R264" s="172">
        <f t="shared" si="91"/>
        <v>87393.1</v>
      </c>
      <c r="S264" s="172">
        <f t="shared" si="87"/>
        <v>59735.2</v>
      </c>
      <c r="T264" s="172">
        <f t="shared" si="88"/>
        <v>68.3523069899111</v>
      </c>
      <c r="U264" s="23"/>
      <c r="V264" s="24"/>
      <c r="W264" s="25"/>
      <c r="X264" s="25"/>
    </row>
    <row r="265" spans="1:24" s="26" customFormat="1" ht="36" customHeight="1">
      <c r="A265" s="176" t="s">
        <v>234</v>
      </c>
      <c r="B265" s="177" t="s">
        <v>173</v>
      </c>
      <c r="C265" s="178">
        <v>0</v>
      </c>
      <c r="D265" s="172">
        <v>0</v>
      </c>
      <c r="E265" s="172"/>
      <c r="F265" s="172"/>
      <c r="G265" s="172"/>
      <c r="H265" s="172">
        <v>0</v>
      </c>
      <c r="I265" s="172"/>
      <c r="J265" s="172"/>
      <c r="K265" s="172"/>
      <c r="L265" s="112"/>
      <c r="M265" s="172">
        <v>201.8</v>
      </c>
      <c r="N265" s="172">
        <v>199.8</v>
      </c>
      <c r="O265" s="172"/>
      <c r="P265" s="172"/>
      <c r="Q265" s="172">
        <f t="shared" si="84"/>
        <v>99.00891972249752</v>
      </c>
      <c r="R265" s="172">
        <f t="shared" si="91"/>
        <v>201.8</v>
      </c>
      <c r="S265" s="172">
        <f t="shared" si="87"/>
        <v>199.8</v>
      </c>
      <c r="T265" s="172">
        <f t="shared" si="88"/>
        <v>99.00891972249752</v>
      </c>
      <c r="U265" s="23"/>
      <c r="V265" s="24"/>
      <c r="W265" s="25"/>
      <c r="X265" s="25"/>
    </row>
    <row r="266" spans="1:24" s="26" customFormat="1" ht="30" customHeight="1">
      <c r="A266" s="189" t="s">
        <v>317</v>
      </c>
      <c r="B266" s="190" t="s">
        <v>174</v>
      </c>
      <c r="C266" s="191">
        <v>0</v>
      </c>
      <c r="D266" s="173">
        <v>0</v>
      </c>
      <c r="E266" s="173"/>
      <c r="F266" s="173"/>
      <c r="G266" s="173"/>
      <c r="H266" s="173">
        <v>0</v>
      </c>
      <c r="I266" s="173"/>
      <c r="J266" s="172"/>
      <c r="K266" s="172"/>
      <c r="L266" s="113"/>
      <c r="M266" s="196">
        <v>550</v>
      </c>
      <c r="N266" s="196">
        <v>0</v>
      </c>
      <c r="O266" s="196"/>
      <c r="P266" s="196"/>
      <c r="Q266" s="172">
        <f t="shared" si="84"/>
        <v>0</v>
      </c>
      <c r="R266" s="172">
        <f t="shared" si="91"/>
        <v>550</v>
      </c>
      <c r="S266" s="196">
        <f t="shared" si="87"/>
        <v>0</v>
      </c>
      <c r="T266" s="196">
        <f t="shared" si="88"/>
        <v>0</v>
      </c>
      <c r="U266" s="23"/>
      <c r="V266" s="24"/>
      <c r="W266" s="25"/>
      <c r="X266" s="25"/>
    </row>
    <row r="267" spans="1:24" s="26" customFormat="1" ht="27" customHeight="1">
      <c r="A267" s="176" t="s">
        <v>318</v>
      </c>
      <c r="B267" s="184" t="s">
        <v>175</v>
      </c>
      <c r="C267" s="172">
        <v>100</v>
      </c>
      <c r="D267" s="172">
        <v>100</v>
      </c>
      <c r="E267" s="172"/>
      <c r="F267" s="172"/>
      <c r="G267" s="172"/>
      <c r="H267" s="172">
        <v>94.4</v>
      </c>
      <c r="I267" s="172"/>
      <c r="J267" s="172"/>
      <c r="K267" s="172">
        <f t="shared" si="85"/>
        <v>94.4</v>
      </c>
      <c r="L267" s="112"/>
      <c r="M267" s="172">
        <v>0</v>
      </c>
      <c r="N267" s="172">
        <v>0</v>
      </c>
      <c r="O267" s="172"/>
      <c r="P267" s="172"/>
      <c r="Q267" s="172"/>
      <c r="R267" s="172">
        <f t="shared" si="91"/>
        <v>100</v>
      </c>
      <c r="S267" s="172">
        <f t="shared" si="87"/>
        <v>94.4</v>
      </c>
      <c r="T267" s="172">
        <f t="shared" si="88"/>
        <v>94.4</v>
      </c>
      <c r="U267" s="23"/>
      <c r="V267" s="24"/>
      <c r="W267" s="25"/>
      <c r="X267" s="25"/>
    </row>
    <row r="268" spans="1:24" s="26" customFormat="1" ht="15" customHeight="1" hidden="1">
      <c r="A268" s="176" t="s">
        <v>176</v>
      </c>
      <c r="B268" s="184" t="s">
        <v>177</v>
      </c>
      <c r="C268" s="172"/>
      <c r="D268" s="172"/>
      <c r="E268" s="172"/>
      <c r="F268" s="172"/>
      <c r="G268" s="172"/>
      <c r="H268" s="172"/>
      <c r="I268" s="172"/>
      <c r="J268" s="172" t="e">
        <f t="shared" si="90"/>
        <v>#DIV/0!</v>
      </c>
      <c r="K268" s="172" t="e">
        <f t="shared" si="85"/>
        <v>#DIV/0!</v>
      </c>
      <c r="L268" s="112"/>
      <c r="M268" s="172"/>
      <c r="N268" s="172"/>
      <c r="O268" s="172"/>
      <c r="P268" s="172"/>
      <c r="Q268" s="172" t="e">
        <f t="shared" si="84"/>
        <v>#DIV/0!</v>
      </c>
      <c r="R268" s="172">
        <f t="shared" si="91"/>
        <v>0</v>
      </c>
      <c r="S268" s="172">
        <f t="shared" si="87"/>
        <v>0</v>
      </c>
      <c r="T268" s="172" t="e">
        <f t="shared" si="88"/>
        <v>#DIV/0!</v>
      </c>
      <c r="U268" s="23"/>
      <c r="V268" s="24"/>
      <c r="W268" s="25"/>
      <c r="X268" s="25"/>
    </row>
    <row r="269" spans="1:24" s="26" customFormat="1" ht="23.25" customHeight="1">
      <c r="A269" s="176" t="s">
        <v>284</v>
      </c>
      <c r="B269" s="171">
        <v>7363</v>
      </c>
      <c r="C269" s="172">
        <v>0</v>
      </c>
      <c r="D269" s="172">
        <v>0</v>
      </c>
      <c r="E269" s="172"/>
      <c r="F269" s="172"/>
      <c r="G269" s="172"/>
      <c r="H269" s="172">
        <v>0</v>
      </c>
      <c r="I269" s="172"/>
      <c r="J269" s="172"/>
      <c r="K269" s="172"/>
      <c r="L269" s="112"/>
      <c r="M269" s="172">
        <v>20000</v>
      </c>
      <c r="N269" s="172">
        <v>3000</v>
      </c>
      <c r="O269" s="172"/>
      <c r="P269" s="172"/>
      <c r="Q269" s="172">
        <f t="shared" si="84"/>
        <v>15</v>
      </c>
      <c r="R269" s="172">
        <f t="shared" si="91"/>
        <v>20000</v>
      </c>
      <c r="S269" s="172">
        <f t="shared" si="87"/>
        <v>3000</v>
      </c>
      <c r="T269" s="172">
        <f t="shared" si="88"/>
        <v>15</v>
      </c>
      <c r="U269" s="23"/>
      <c r="V269" s="24"/>
      <c r="W269" s="25"/>
      <c r="X269" s="25"/>
    </row>
    <row r="270" spans="1:24" s="26" customFormat="1" ht="30" customHeight="1">
      <c r="A270" s="176" t="s">
        <v>220</v>
      </c>
      <c r="B270" s="180">
        <v>7366</v>
      </c>
      <c r="C270" s="172">
        <v>0</v>
      </c>
      <c r="D270" s="172">
        <v>0</v>
      </c>
      <c r="E270" s="172"/>
      <c r="F270" s="172"/>
      <c r="G270" s="172"/>
      <c r="H270" s="172">
        <v>0</v>
      </c>
      <c r="I270" s="172"/>
      <c r="J270" s="172"/>
      <c r="K270" s="172"/>
      <c r="L270" s="112"/>
      <c r="M270" s="172">
        <v>86880</v>
      </c>
      <c r="N270" s="172">
        <v>76484.8</v>
      </c>
      <c r="O270" s="172"/>
      <c r="P270" s="172"/>
      <c r="Q270" s="172">
        <f t="shared" si="84"/>
        <v>88.03499079189687</v>
      </c>
      <c r="R270" s="172">
        <f t="shared" si="91"/>
        <v>86880</v>
      </c>
      <c r="S270" s="172">
        <f t="shared" si="87"/>
        <v>76484.8</v>
      </c>
      <c r="T270" s="172">
        <f t="shared" si="88"/>
        <v>88.03499079189687</v>
      </c>
      <c r="U270" s="23"/>
      <c r="V270" s="24"/>
      <c r="W270" s="25"/>
      <c r="X270" s="25"/>
    </row>
    <row r="271" spans="1:24" s="26" customFormat="1" ht="2.25" customHeight="1" hidden="1">
      <c r="A271" s="176" t="s">
        <v>178</v>
      </c>
      <c r="B271" s="180">
        <v>7368</v>
      </c>
      <c r="C271" s="172"/>
      <c r="D271" s="172"/>
      <c r="E271" s="172"/>
      <c r="F271" s="172"/>
      <c r="G271" s="172"/>
      <c r="H271" s="172"/>
      <c r="I271" s="172"/>
      <c r="J271" s="172"/>
      <c r="K271" s="172"/>
      <c r="L271" s="112"/>
      <c r="M271" s="172"/>
      <c r="N271" s="172"/>
      <c r="O271" s="172"/>
      <c r="P271" s="172"/>
      <c r="Q271" s="172" t="e">
        <f t="shared" si="84"/>
        <v>#DIV/0!</v>
      </c>
      <c r="R271" s="172">
        <f t="shared" si="91"/>
        <v>0</v>
      </c>
      <c r="S271" s="172">
        <f t="shared" si="87"/>
        <v>0</v>
      </c>
      <c r="T271" s="172" t="e">
        <f t="shared" si="88"/>
        <v>#DIV/0!</v>
      </c>
      <c r="U271" s="23"/>
      <c r="V271" s="24"/>
      <c r="W271" s="25"/>
      <c r="X271" s="25"/>
    </row>
    <row r="272" spans="1:24" s="26" customFormat="1" ht="33.75" customHeight="1">
      <c r="A272" s="188" t="s">
        <v>221</v>
      </c>
      <c r="B272" s="180">
        <v>7413</v>
      </c>
      <c r="C272" s="172">
        <v>2</v>
      </c>
      <c r="D272" s="172">
        <v>2</v>
      </c>
      <c r="E272" s="172"/>
      <c r="F272" s="172"/>
      <c r="G272" s="172"/>
      <c r="H272" s="172">
        <v>0</v>
      </c>
      <c r="I272" s="172"/>
      <c r="J272" s="172">
        <v>0</v>
      </c>
      <c r="K272" s="172">
        <v>0</v>
      </c>
      <c r="L272" s="112"/>
      <c r="M272" s="172">
        <v>29891</v>
      </c>
      <c r="N272" s="172">
        <v>25723.2</v>
      </c>
      <c r="O272" s="172"/>
      <c r="P272" s="172"/>
      <c r="Q272" s="172">
        <f t="shared" si="84"/>
        <v>86.05667257702989</v>
      </c>
      <c r="R272" s="172">
        <f t="shared" si="91"/>
        <v>29893</v>
      </c>
      <c r="S272" s="172">
        <f t="shared" si="87"/>
        <v>25723.2</v>
      </c>
      <c r="T272" s="172">
        <f t="shared" si="88"/>
        <v>86.05091492991671</v>
      </c>
      <c r="U272" s="23"/>
      <c r="V272" s="24"/>
      <c r="W272" s="25"/>
      <c r="X272" s="25"/>
    </row>
    <row r="273" spans="1:24" s="26" customFormat="1" ht="32.25" customHeight="1" hidden="1">
      <c r="A273" s="176"/>
      <c r="B273" s="180"/>
      <c r="C273" s="172"/>
      <c r="D273" s="172"/>
      <c r="E273" s="172"/>
      <c r="F273" s="172"/>
      <c r="G273" s="172"/>
      <c r="H273" s="172"/>
      <c r="I273" s="172"/>
      <c r="J273" s="172"/>
      <c r="K273" s="172"/>
      <c r="L273" s="112"/>
      <c r="M273" s="172"/>
      <c r="N273" s="172"/>
      <c r="O273" s="172"/>
      <c r="P273" s="172"/>
      <c r="Q273" s="172"/>
      <c r="R273" s="172"/>
      <c r="S273" s="172"/>
      <c r="T273" s="172"/>
      <c r="U273" s="23"/>
      <c r="V273" s="24"/>
      <c r="W273" s="25"/>
      <c r="X273" s="25"/>
    </row>
    <row r="274" spans="1:24" s="26" customFormat="1" ht="38.25" customHeight="1">
      <c r="A274" s="176" t="s">
        <v>222</v>
      </c>
      <c r="B274" s="184" t="s">
        <v>179</v>
      </c>
      <c r="C274" s="172">
        <v>76393.2</v>
      </c>
      <c r="D274" s="172">
        <v>61568.6</v>
      </c>
      <c r="E274" s="172"/>
      <c r="F274" s="172"/>
      <c r="G274" s="172"/>
      <c r="H274" s="172">
        <v>60414.1</v>
      </c>
      <c r="I274" s="172"/>
      <c r="J274" s="172">
        <f t="shared" si="90"/>
        <v>98.12485585184656</v>
      </c>
      <c r="K274" s="172">
        <f t="shared" si="85"/>
        <v>79.0830859291141</v>
      </c>
      <c r="L274" s="112"/>
      <c r="M274" s="172">
        <v>0</v>
      </c>
      <c r="N274" s="172">
        <v>0</v>
      </c>
      <c r="O274" s="172"/>
      <c r="P274" s="172"/>
      <c r="Q274" s="172"/>
      <c r="R274" s="172">
        <f t="shared" si="91"/>
        <v>76393.2</v>
      </c>
      <c r="S274" s="172">
        <f t="shared" si="87"/>
        <v>60414.1</v>
      </c>
      <c r="T274" s="172">
        <f t="shared" si="88"/>
        <v>79.0830859291141</v>
      </c>
      <c r="U274" s="23"/>
      <c r="V274" s="24"/>
      <c r="W274" s="25"/>
      <c r="X274" s="25"/>
    </row>
    <row r="275" spans="1:24" s="26" customFormat="1" ht="30" customHeight="1" hidden="1">
      <c r="A275" s="192" t="s">
        <v>223</v>
      </c>
      <c r="B275" s="177" t="s">
        <v>180</v>
      </c>
      <c r="C275" s="178"/>
      <c r="D275" s="178"/>
      <c r="E275" s="178"/>
      <c r="F275" s="178"/>
      <c r="G275" s="178"/>
      <c r="H275" s="178"/>
      <c r="I275" s="178"/>
      <c r="J275" s="172" t="e">
        <f t="shared" si="90"/>
        <v>#DIV/0!</v>
      </c>
      <c r="K275" s="172" t="e">
        <f t="shared" si="85"/>
        <v>#DIV/0!</v>
      </c>
      <c r="L275" s="114"/>
      <c r="M275" s="178"/>
      <c r="N275" s="178"/>
      <c r="O275" s="178"/>
      <c r="P275" s="178"/>
      <c r="Q275" s="172"/>
      <c r="R275" s="172">
        <f t="shared" si="91"/>
        <v>0</v>
      </c>
      <c r="S275" s="178">
        <f t="shared" si="87"/>
        <v>0</v>
      </c>
      <c r="T275" s="178" t="e">
        <f t="shared" si="88"/>
        <v>#DIV/0!</v>
      </c>
      <c r="U275" s="23"/>
      <c r="V275" s="24"/>
      <c r="W275" s="25"/>
      <c r="X275" s="25"/>
    </row>
    <row r="276" spans="1:24" s="26" customFormat="1" ht="3" customHeight="1" hidden="1">
      <c r="A276" s="192"/>
      <c r="B276" s="177"/>
      <c r="C276" s="178"/>
      <c r="D276" s="178"/>
      <c r="E276" s="178"/>
      <c r="F276" s="178"/>
      <c r="G276" s="178"/>
      <c r="H276" s="178"/>
      <c r="I276" s="178"/>
      <c r="J276" s="172"/>
      <c r="K276" s="172"/>
      <c r="L276" s="114"/>
      <c r="M276" s="178"/>
      <c r="N276" s="178"/>
      <c r="O276" s="178"/>
      <c r="P276" s="178"/>
      <c r="Q276" s="172"/>
      <c r="R276" s="172"/>
      <c r="S276" s="178"/>
      <c r="T276" s="178"/>
      <c r="U276" s="23"/>
      <c r="V276" s="24"/>
      <c r="W276" s="25"/>
      <c r="X276" s="25"/>
    </row>
    <row r="277" spans="1:24" s="26" customFormat="1" ht="49.5" customHeight="1">
      <c r="A277" s="176" t="s">
        <v>224</v>
      </c>
      <c r="B277" s="177" t="s">
        <v>181</v>
      </c>
      <c r="C277" s="178">
        <v>32996.7</v>
      </c>
      <c r="D277" s="172">
        <v>30050</v>
      </c>
      <c r="E277" s="172"/>
      <c r="F277" s="172"/>
      <c r="G277" s="172"/>
      <c r="H277" s="172">
        <v>24919.9</v>
      </c>
      <c r="I277" s="172"/>
      <c r="J277" s="172">
        <f t="shared" si="90"/>
        <v>82.9281198003328</v>
      </c>
      <c r="K277" s="172">
        <f t="shared" si="85"/>
        <v>75.52240072492098</v>
      </c>
      <c r="L277" s="112"/>
      <c r="M277" s="172">
        <v>0</v>
      </c>
      <c r="N277" s="172">
        <v>0</v>
      </c>
      <c r="O277" s="172"/>
      <c r="P277" s="172"/>
      <c r="Q277" s="172"/>
      <c r="R277" s="172">
        <f t="shared" si="91"/>
        <v>32996.7</v>
      </c>
      <c r="S277" s="172">
        <f t="shared" si="87"/>
        <v>24919.9</v>
      </c>
      <c r="T277" s="172">
        <f t="shared" si="88"/>
        <v>75.52240072492098</v>
      </c>
      <c r="U277" s="23"/>
      <c r="V277" s="24"/>
      <c r="W277" s="25"/>
      <c r="X277" s="25"/>
    </row>
    <row r="278" spans="1:24" s="26" customFormat="1" ht="28.5" customHeight="1" hidden="1">
      <c r="A278" s="188" t="s">
        <v>182</v>
      </c>
      <c r="B278" s="183" t="s">
        <v>183</v>
      </c>
      <c r="C278" s="193"/>
      <c r="D278" s="172">
        <v>0</v>
      </c>
      <c r="E278" s="172"/>
      <c r="F278" s="172"/>
      <c r="G278" s="172"/>
      <c r="H278" s="172">
        <v>0</v>
      </c>
      <c r="I278" s="172"/>
      <c r="J278" s="172" t="e">
        <f t="shared" si="90"/>
        <v>#DIV/0!</v>
      </c>
      <c r="K278" s="172" t="e">
        <f t="shared" si="85"/>
        <v>#DIV/0!</v>
      </c>
      <c r="L278" s="112"/>
      <c r="M278" s="172">
        <v>0</v>
      </c>
      <c r="N278" s="172">
        <v>0</v>
      </c>
      <c r="O278" s="172"/>
      <c r="P278" s="172"/>
      <c r="Q278" s="172" t="e">
        <f t="shared" si="84"/>
        <v>#DIV/0!</v>
      </c>
      <c r="R278" s="172">
        <f t="shared" si="91"/>
        <v>0</v>
      </c>
      <c r="S278" s="172">
        <f t="shared" si="87"/>
        <v>0</v>
      </c>
      <c r="T278" s="172" t="e">
        <f t="shared" si="88"/>
        <v>#DIV/0!</v>
      </c>
      <c r="U278" s="23"/>
      <c r="V278" s="24"/>
      <c r="W278" s="25"/>
      <c r="X278" s="25"/>
    </row>
    <row r="279" spans="1:24" s="26" customFormat="1" ht="38.25" customHeight="1">
      <c r="A279" s="176" t="s">
        <v>184</v>
      </c>
      <c r="B279" s="183" t="s">
        <v>185</v>
      </c>
      <c r="C279" s="193">
        <v>7686.3</v>
      </c>
      <c r="D279" s="172">
        <v>6146.3</v>
      </c>
      <c r="E279" s="172"/>
      <c r="F279" s="172"/>
      <c r="G279" s="172"/>
      <c r="H279" s="172">
        <v>5628.7</v>
      </c>
      <c r="I279" s="172"/>
      <c r="J279" s="172">
        <f t="shared" si="90"/>
        <v>91.57867334819322</v>
      </c>
      <c r="K279" s="172">
        <f t="shared" si="85"/>
        <v>73.23029285872266</v>
      </c>
      <c r="L279" s="112"/>
      <c r="M279" s="172">
        <v>313.7</v>
      </c>
      <c r="N279" s="172">
        <v>74.9</v>
      </c>
      <c r="O279" s="172"/>
      <c r="P279" s="172"/>
      <c r="Q279" s="172">
        <f t="shared" si="84"/>
        <v>23.876314950589737</v>
      </c>
      <c r="R279" s="172">
        <f t="shared" si="91"/>
        <v>8000</v>
      </c>
      <c r="S279" s="172">
        <f t="shared" si="87"/>
        <v>5703.599999999999</v>
      </c>
      <c r="T279" s="172">
        <f t="shared" si="88"/>
        <v>71.295</v>
      </c>
      <c r="U279" s="23"/>
      <c r="V279" s="24"/>
      <c r="W279" s="25"/>
      <c r="X279" s="25"/>
    </row>
    <row r="280" spans="1:24" s="26" customFormat="1" ht="25.5" customHeight="1" hidden="1">
      <c r="A280" s="176" t="s">
        <v>235</v>
      </c>
      <c r="B280" s="183" t="s">
        <v>186</v>
      </c>
      <c r="C280" s="193"/>
      <c r="D280" s="172"/>
      <c r="E280" s="172"/>
      <c r="F280" s="172"/>
      <c r="G280" s="172"/>
      <c r="H280" s="172"/>
      <c r="I280" s="172"/>
      <c r="J280" s="172" t="e">
        <f t="shared" si="90"/>
        <v>#DIV/0!</v>
      </c>
      <c r="K280" s="172" t="e">
        <f t="shared" si="85"/>
        <v>#DIV/0!</v>
      </c>
      <c r="L280" s="112"/>
      <c r="M280" s="172">
        <v>0</v>
      </c>
      <c r="N280" s="172">
        <v>0</v>
      </c>
      <c r="O280" s="172"/>
      <c r="P280" s="172"/>
      <c r="Q280" s="172" t="e">
        <f t="shared" si="84"/>
        <v>#DIV/0!</v>
      </c>
      <c r="R280" s="112">
        <f t="shared" si="91"/>
        <v>0</v>
      </c>
      <c r="S280" s="112">
        <f t="shared" si="87"/>
        <v>0</v>
      </c>
      <c r="T280" s="112" t="e">
        <f t="shared" si="88"/>
        <v>#DIV/0!</v>
      </c>
      <c r="U280" s="23"/>
      <c r="V280" s="24"/>
      <c r="W280" s="25"/>
      <c r="X280" s="25"/>
    </row>
    <row r="281" spans="1:24" s="26" customFormat="1" ht="28.5" customHeight="1" hidden="1">
      <c r="A281" s="176" t="s">
        <v>236</v>
      </c>
      <c r="B281" s="183" t="s">
        <v>187</v>
      </c>
      <c r="C281" s="193"/>
      <c r="D281" s="172"/>
      <c r="E281" s="172"/>
      <c r="F281" s="172"/>
      <c r="G281" s="172"/>
      <c r="H281" s="172"/>
      <c r="I281" s="172"/>
      <c r="J281" s="172" t="e">
        <f t="shared" si="90"/>
        <v>#DIV/0!</v>
      </c>
      <c r="K281" s="172" t="e">
        <f t="shared" si="85"/>
        <v>#DIV/0!</v>
      </c>
      <c r="L281" s="112"/>
      <c r="M281" s="172">
        <v>0</v>
      </c>
      <c r="N281" s="172">
        <v>0</v>
      </c>
      <c r="O281" s="172"/>
      <c r="P281" s="172"/>
      <c r="Q281" s="172" t="e">
        <f t="shared" si="84"/>
        <v>#DIV/0!</v>
      </c>
      <c r="R281" s="112">
        <f t="shared" si="91"/>
        <v>0</v>
      </c>
      <c r="S281" s="112">
        <f t="shared" si="87"/>
        <v>0</v>
      </c>
      <c r="T281" s="112" t="e">
        <f t="shared" si="88"/>
        <v>#DIV/0!</v>
      </c>
      <c r="U281" s="23"/>
      <c r="V281" s="24"/>
      <c r="W281" s="25"/>
      <c r="X281" s="25"/>
    </row>
    <row r="282" spans="1:24" s="26" customFormat="1" ht="30" customHeight="1">
      <c r="A282" s="176" t="s">
        <v>237</v>
      </c>
      <c r="B282" s="183" t="s">
        <v>188</v>
      </c>
      <c r="C282" s="193">
        <v>144.3</v>
      </c>
      <c r="D282" s="172">
        <v>129.3</v>
      </c>
      <c r="E282" s="172"/>
      <c r="F282" s="172"/>
      <c r="G282" s="172"/>
      <c r="H282" s="172">
        <v>56.1</v>
      </c>
      <c r="I282" s="172"/>
      <c r="J282" s="172">
        <f t="shared" si="90"/>
        <v>43.38747099767981</v>
      </c>
      <c r="K282" s="172">
        <f t="shared" si="85"/>
        <v>38.87733887733887</v>
      </c>
      <c r="L282" s="112"/>
      <c r="M282" s="172">
        <v>1404.5</v>
      </c>
      <c r="N282" s="172">
        <v>1387.4</v>
      </c>
      <c r="O282" s="172"/>
      <c r="P282" s="172"/>
      <c r="Q282" s="172">
        <f t="shared" si="84"/>
        <v>98.78248487006053</v>
      </c>
      <c r="R282" s="172">
        <f t="shared" si="91"/>
        <v>1548.8</v>
      </c>
      <c r="S282" s="172">
        <f t="shared" si="87"/>
        <v>1443.5</v>
      </c>
      <c r="T282" s="172">
        <f t="shared" si="88"/>
        <v>93.20118801652893</v>
      </c>
      <c r="U282" s="23"/>
      <c r="V282" s="24"/>
      <c r="W282" s="25"/>
      <c r="X282" s="25"/>
    </row>
    <row r="283" spans="1:24" s="26" customFormat="1" ht="27.75" customHeight="1">
      <c r="A283" s="176" t="s">
        <v>189</v>
      </c>
      <c r="B283" s="183" t="s">
        <v>190</v>
      </c>
      <c r="C283" s="183">
        <v>0</v>
      </c>
      <c r="D283" s="172">
        <v>0</v>
      </c>
      <c r="E283" s="172"/>
      <c r="F283" s="172"/>
      <c r="G283" s="172"/>
      <c r="H283" s="172">
        <v>0</v>
      </c>
      <c r="I283" s="172"/>
      <c r="J283" s="172"/>
      <c r="K283" s="172"/>
      <c r="L283" s="112"/>
      <c r="M283" s="172">
        <v>949.7</v>
      </c>
      <c r="N283" s="172">
        <v>330.3</v>
      </c>
      <c r="O283" s="172"/>
      <c r="P283" s="172"/>
      <c r="Q283" s="172">
        <f t="shared" si="84"/>
        <v>34.779404022322844</v>
      </c>
      <c r="R283" s="172">
        <f t="shared" si="91"/>
        <v>949.7</v>
      </c>
      <c r="S283" s="172">
        <f aca="true" t="shared" si="92" ref="S283:S300">H283+N283</f>
        <v>330.3</v>
      </c>
      <c r="T283" s="172">
        <f t="shared" si="88"/>
        <v>34.779404022322844</v>
      </c>
      <c r="U283" s="23"/>
      <c r="V283" s="24"/>
      <c r="W283" s="25"/>
      <c r="X283" s="25"/>
    </row>
    <row r="284" spans="1:24" s="26" customFormat="1" ht="58.5" customHeight="1">
      <c r="A284" s="176" t="s">
        <v>238</v>
      </c>
      <c r="B284" s="183" t="s">
        <v>191</v>
      </c>
      <c r="C284" s="183">
        <v>0</v>
      </c>
      <c r="D284" s="172">
        <v>0</v>
      </c>
      <c r="E284" s="172"/>
      <c r="F284" s="172"/>
      <c r="G284" s="172"/>
      <c r="H284" s="172">
        <v>0</v>
      </c>
      <c r="I284" s="172"/>
      <c r="J284" s="172"/>
      <c r="K284" s="172"/>
      <c r="L284" s="112"/>
      <c r="M284" s="172">
        <v>149</v>
      </c>
      <c r="N284" s="172">
        <v>0</v>
      </c>
      <c r="O284" s="172"/>
      <c r="P284" s="172"/>
      <c r="Q284" s="172">
        <f t="shared" si="84"/>
        <v>0</v>
      </c>
      <c r="R284" s="172">
        <f t="shared" si="91"/>
        <v>149</v>
      </c>
      <c r="S284" s="172">
        <f t="shared" si="92"/>
        <v>0</v>
      </c>
      <c r="T284" s="172">
        <f t="shared" si="88"/>
        <v>0</v>
      </c>
      <c r="U284" s="23"/>
      <c r="V284" s="24"/>
      <c r="W284" s="25"/>
      <c r="X284" s="25"/>
    </row>
    <row r="285" spans="1:24" s="26" customFormat="1" ht="29.25" customHeight="1">
      <c r="A285" s="176" t="s">
        <v>239</v>
      </c>
      <c r="B285" s="183" t="s">
        <v>192</v>
      </c>
      <c r="C285" s="183">
        <v>0</v>
      </c>
      <c r="D285" s="172">
        <v>0</v>
      </c>
      <c r="E285" s="172"/>
      <c r="F285" s="172"/>
      <c r="G285" s="172"/>
      <c r="H285" s="172">
        <v>0</v>
      </c>
      <c r="I285" s="172"/>
      <c r="J285" s="172"/>
      <c r="K285" s="172"/>
      <c r="L285" s="112"/>
      <c r="M285" s="172">
        <v>114089.9</v>
      </c>
      <c r="N285" s="172">
        <v>103503.2</v>
      </c>
      <c r="O285" s="172"/>
      <c r="P285" s="172"/>
      <c r="Q285" s="172">
        <f t="shared" si="84"/>
        <v>90.72073864557687</v>
      </c>
      <c r="R285" s="172">
        <f t="shared" si="91"/>
        <v>114089.9</v>
      </c>
      <c r="S285" s="172">
        <f t="shared" si="92"/>
        <v>103503.2</v>
      </c>
      <c r="T285" s="172">
        <f t="shared" si="88"/>
        <v>90.72073864557687</v>
      </c>
      <c r="U285" s="23"/>
      <c r="V285" s="24"/>
      <c r="W285" s="25"/>
      <c r="X285" s="25"/>
    </row>
    <row r="286" spans="1:24" s="26" customFormat="1" ht="33" customHeight="1">
      <c r="A286" s="176" t="s">
        <v>193</v>
      </c>
      <c r="B286" s="183" t="s">
        <v>194</v>
      </c>
      <c r="C286" s="183">
        <v>344.4</v>
      </c>
      <c r="D286" s="172">
        <v>344.4</v>
      </c>
      <c r="E286" s="172"/>
      <c r="F286" s="172"/>
      <c r="G286" s="172"/>
      <c r="H286" s="172">
        <v>344.4</v>
      </c>
      <c r="I286" s="172"/>
      <c r="J286" s="172">
        <f t="shared" si="90"/>
        <v>100</v>
      </c>
      <c r="K286" s="172">
        <f t="shared" si="85"/>
        <v>100</v>
      </c>
      <c r="L286" s="112"/>
      <c r="M286" s="172">
        <v>0</v>
      </c>
      <c r="N286" s="172">
        <v>0</v>
      </c>
      <c r="O286" s="172"/>
      <c r="P286" s="172"/>
      <c r="Q286" s="172"/>
      <c r="R286" s="172">
        <f t="shared" si="91"/>
        <v>344.4</v>
      </c>
      <c r="S286" s="172">
        <f t="shared" si="92"/>
        <v>344.4</v>
      </c>
      <c r="T286" s="172">
        <f t="shared" si="88"/>
        <v>100</v>
      </c>
      <c r="U286" s="23"/>
      <c r="V286" s="24"/>
      <c r="W286" s="25"/>
      <c r="X286" s="25"/>
    </row>
    <row r="287" spans="1:24" s="26" customFormat="1" ht="22.5" customHeight="1" hidden="1">
      <c r="A287" s="181" t="s">
        <v>195</v>
      </c>
      <c r="B287" s="183" t="s">
        <v>196</v>
      </c>
      <c r="C287" s="183"/>
      <c r="D287" s="172"/>
      <c r="E287" s="172"/>
      <c r="F287" s="172"/>
      <c r="G287" s="172"/>
      <c r="H287" s="172"/>
      <c r="I287" s="172"/>
      <c r="J287" s="172" t="e">
        <f t="shared" si="90"/>
        <v>#DIV/0!</v>
      </c>
      <c r="K287" s="172" t="e">
        <f t="shared" si="85"/>
        <v>#DIV/0!</v>
      </c>
      <c r="L287" s="112"/>
      <c r="M287" s="172">
        <v>0</v>
      </c>
      <c r="N287" s="172">
        <v>0</v>
      </c>
      <c r="O287" s="112"/>
      <c r="P287" s="112"/>
      <c r="Q287" s="172"/>
      <c r="R287" s="172">
        <f t="shared" si="91"/>
        <v>0</v>
      </c>
      <c r="S287" s="172">
        <f t="shared" si="92"/>
        <v>0</v>
      </c>
      <c r="T287" s="172" t="e">
        <f t="shared" si="88"/>
        <v>#DIV/0!</v>
      </c>
      <c r="U287" s="23"/>
      <c r="V287" s="24"/>
      <c r="W287" s="25"/>
      <c r="X287" s="25"/>
    </row>
    <row r="288" spans="1:24" s="26" customFormat="1" ht="27.75" customHeight="1">
      <c r="A288" s="176" t="s">
        <v>240</v>
      </c>
      <c r="B288" s="183" t="s">
        <v>197</v>
      </c>
      <c r="C288" s="193">
        <v>3589</v>
      </c>
      <c r="D288" s="172">
        <v>871</v>
      </c>
      <c r="E288" s="172"/>
      <c r="F288" s="172"/>
      <c r="G288" s="172"/>
      <c r="H288" s="172">
        <v>166.9</v>
      </c>
      <c r="I288" s="172"/>
      <c r="J288" s="172">
        <f t="shared" si="90"/>
        <v>19.161882893226178</v>
      </c>
      <c r="K288" s="172">
        <f t="shared" si="85"/>
        <v>4.6503204235163</v>
      </c>
      <c r="L288" s="112"/>
      <c r="M288" s="172">
        <v>0</v>
      </c>
      <c r="N288" s="172">
        <v>0</v>
      </c>
      <c r="O288" s="112"/>
      <c r="P288" s="112"/>
      <c r="Q288" s="172"/>
      <c r="R288" s="172">
        <f t="shared" si="91"/>
        <v>3589</v>
      </c>
      <c r="S288" s="172">
        <f t="shared" si="92"/>
        <v>166.9</v>
      </c>
      <c r="T288" s="172">
        <f t="shared" si="88"/>
        <v>4.6503204235163</v>
      </c>
      <c r="U288" s="23"/>
      <c r="V288" s="24"/>
      <c r="W288" s="25"/>
      <c r="X288" s="25"/>
    </row>
    <row r="289" spans="1:24" s="26" customFormat="1" ht="33" customHeight="1">
      <c r="A289" s="176" t="s">
        <v>352</v>
      </c>
      <c r="B289" s="194" t="s">
        <v>198</v>
      </c>
      <c r="C289" s="195">
        <f aca="true" t="shared" si="93" ref="C289:H289">SUM(C290:C293)</f>
        <v>61150.9</v>
      </c>
      <c r="D289" s="195">
        <f t="shared" si="93"/>
        <v>34146.8</v>
      </c>
      <c r="E289" s="195">
        <f t="shared" si="93"/>
        <v>0</v>
      </c>
      <c r="F289" s="195">
        <f t="shared" si="93"/>
        <v>0</v>
      </c>
      <c r="G289" s="195">
        <f t="shared" si="93"/>
        <v>0</v>
      </c>
      <c r="H289" s="195">
        <f t="shared" si="93"/>
        <v>28129.300000000003</v>
      </c>
      <c r="I289" s="169" t="e">
        <f>#REF!+#REF!+I290+I291+I292+I293+I294</f>
        <v>#REF!</v>
      </c>
      <c r="J289" s="169">
        <f t="shared" si="90"/>
        <v>82.37755807279159</v>
      </c>
      <c r="K289" s="169">
        <f t="shared" si="85"/>
        <v>45.99981357592448</v>
      </c>
      <c r="L289" s="111" t="e">
        <f>#REF!+#REF!+L290+L291+L292+L293+L294</f>
        <v>#REF!</v>
      </c>
      <c r="M289" s="169">
        <f>SUM(M290:M293)</f>
        <v>9030</v>
      </c>
      <c r="N289" s="169">
        <f>SUM(N290:N293)</f>
        <v>4366.1</v>
      </c>
      <c r="O289" s="169"/>
      <c r="P289" s="169"/>
      <c r="Q289" s="169">
        <f t="shared" si="84"/>
        <v>48.35105204872647</v>
      </c>
      <c r="R289" s="169">
        <f>SUM(R290:R293)</f>
        <v>70180.9</v>
      </c>
      <c r="S289" s="169">
        <f>SUM(S290:S293)</f>
        <v>32495.4</v>
      </c>
      <c r="T289" s="169">
        <f t="shared" si="88"/>
        <v>46.30234152027119</v>
      </c>
      <c r="U289" s="23"/>
      <c r="V289" s="24"/>
      <c r="W289" s="25"/>
      <c r="X289" s="25"/>
    </row>
    <row r="290" spans="1:24" s="26" customFormat="1" ht="24.75" customHeight="1">
      <c r="A290" s="176" t="s">
        <v>199</v>
      </c>
      <c r="B290" s="184" t="s">
        <v>200</v>
      </c>
      <c r="C290" s="184">
        <v>630</v>
      </c>
      <c r="D290" s="172">
        <v>630</v>
      </c>
      <c r="E290" s="172"/>
      <c r="F290" s="172"/>
      <c r="G290" s="172"/>
      <c r="H290" s="172">
        <v>135</v>
      </c>
      <c r="I290" s="172"/>
      <c r="J290" s="172">
        <f t="shared" si="90"/>
        <v>21.428571428571427</v>
      </c>
      <c r="K290" s="172">
        <f t="shared" si="85"/>
        <v>21.428571428571427</v>
      </c>
      <c r="L290" s="112"/>
      <c r="M290" s="172">
        <v>0</v>
      </c>
      <c r="N290" s="172">
        <v>0</v>
      </c>
      <c r="O290" s="172"/>
      <c r="P290" s="172"/>
      <c r="Q290" s="172"/>
      <c r="R290" s="172">
        <f>M290+C290</f>
        <v>630</v>
      </c>
      <c r="S290" s="172">
        <f t="shared" si="92"/>
        <v>135</v>
      </c>
      <c r="T290" s="172">
        <f t="shared" si="88"/>
        <v>21.428571428571427</v>
      </c>
      <c r="U290" s="23"/>
      <c r="V290" s="24"/>
      <c r="W290" s="25"/>
      <c r="X290" s="25"/>
    </row>
    <row r="291" spans="1:24" s="26" customFormat="1" ht="34.5" customHeight="1">
      <c r="A291" s="176" t="s">
        <v>241</v>
      </c>
      <c r="B291" s="177" t="s">
        <v>201</v>
      </c>
      <c r="C291" s="177">
        <v>0</v>
      </c>
      <c r="D291" s="172">
        <v>0</v>
      </c>
      <c r="E291" s="172"/>
      <c r="F291" s="172"/>
      <c r="G291" s="172"/>
      <c r="H291" s="172">
        <v>0</v>
      </c>
      <c r="I291" s="172"/>
      <c r="J291" s="172"/>
      <c r="K291" s="172"/>
      <c r="L291" s="112"/>
      <c r="M291" s="172">
        <v>9030</v>
      </c>
      <c r="N291" s="172">
        <v>4366.1</v>
      </c>
      <c r="O291" s="172"/>
      <c r="P291" s="172"/>
      <c r="Q291" s="172">
        <f t="shared" si="84"/>
        <v>48.35105204872647</v>
      </c>
      <c r="R291" s="172">
        <f>M291+C291</f>
        <v>9030</v>
      </c>
      <c r="S291" s="172">
        <f t="shared" si="92"/>
        <v>4366.1</v>
      </c>
      <c r="T291" s="172">
        <f t="shared" si="88"/>
        <v>48.35105204872647</v>
      </c>
      <c r="U291" s="23"/>
      <c r="V291" s="24"/>
      <c r="W291" s="25"/>
      <c r="X291" s="25"/>
    </row>
    <row r="292" spans="1:24" s="26" customFormat="1" ht="36" customHeight="1">
      <c r="A292" s="176" t="s">
        <v>242</v>
      </c>
      <c r="B292" s="177" t="s">
        <v>202</v>
      </c>
      <c r="C292" s="178">
        <v>10310</v>
      </c>
      <c r="D292" s="172">
        <v>6989.9</v>
      </c>
      <c r="E292" s="172"/>
      <c r="F292" s="172"/>
      <c r="G292" s="172"/>
      <c r="H292" s="172">
        <v>6357.1</v>
      </c>
      <c r="I292" s="172"/>
      <c r="J292" s="172">
        <f t="shared" si="90"/>
        <v>90.94693772443098</v>
      </c>
      <c r="K292" s="172">
        <f t="shared" si="85"/>
        <v>61.65955383123182</v>
      </c>
      <c r="L292" s="112"/>
      <c r="M292" s="172">
        <v>0</v>
      </c>
      <c r="N292" s="172">
        <v>0</v>
      </c>
      <c r="O292" s="172"/>
      <c r="P292" s="172"/>
      <c r="Q292" s="172"/>
      <c r="R292" s="172">
        <f>M292+C292</f>
        <v>10310</v>
      </c>
      <c r="S292" s="172">
        <f t="shared" si="92"/>
        <v>6357.1</v>
      </c>
      <c r="T292" s="172">
        <f t="shared" si="88"/>
        <v>61.65955383123182</v>
      </c>
      <c r="U292" s="23"/>
      <c r="V292" s="24"/>
      <c r="W292" s="25"/>
      <c r="X292" s="25"/>
    </row>
    <row r="293" spans="1:24" s="26" customFormat="1" ht="27.75" customHeight="1">
      <c r="A293" s="176" t="s">
        <v>203</v>
      </c>
      <c r="B293" s="177" t="s">
        <v>204</v>
      </c>
      <c r="C293" s="178">
        <v>50210.9</v>
      </c>
      <c r="D293" s="172">
        <v>26526.9</v>
      </c>
      <c r="E293" s="172"/>
      <c r="F293" s="172"/>
      <c r="G293" s="172"/>
      <c r="H293" s="172">
        <v>21637.2</v>
      </c>
      <c r="I293" s="172"/>
      <c r="J293" s="172">
        <f t="shared" si="90"/>
        <v>81.56701310744941</v>
      </c>
      <c r="K293" s="172">
        <f t="shared" si="85"/>
        <v>43.09263526445453</v>
      </c>
      <c r="L293" s="112"/>
      <c r="M293" s="172">
        <v>0</v>
      </c>
      <c r="N293" s="172">
        <v>0</v>
      </c>
      <c r="O293" s="172"/>
      <c r="P293" s="172"/>
      <c r="Q293" s="172"/>
      <c r="R293" s="172">
        <f>M293+C293</f>
        <v>50210.9</v>
      </c>
      <c r="S293" s="172">
        <f t="shared" si="92"/>
        <v>21637.2</v>
      </c>
      <c r="T293" s="172">
        <f t="shared" si="88"/>
        <v>43.09263526445453</v>
      </c>
      <c r="U293" s="23"/>
      <c r="V293" s="24"/>
      <c r="W293" s="25"/>
      <c r="X293" s="25"/>
    </row>
    <row r="294" spans="1:24" s="26" customFormat="1" ht="23.25" customHeight="1" hidden="1">
      <c r="A294" s="176" t="s">
        <v>205</v>
      </c>
      <c r="B294" s="177" t="s">
        <v>206</v>
      </c>
      <c r="C294" s="177"/>
      <c r="D294" s="172"/>
      <c r="E294" s="172"/>
      <c r="F294" s="172"/>
      <c r="G294" s="172"/>
      <c r="H294" s="172"/>
      <c r="I294" s="172"/>
      <c r="J294" s="169" t="e">
        <f t="shared" si="90"/>
        <v>#DIV/0!</v>
      </c>
      <c r="K294" s="169" t="e">
        <f t="shared" si="85"/>
        <v>#DIV/0!</v>
      </c>
      <c r="L294" s="112"/>
      <c r="M294" s="112">
        <v>0</v>
      </c>
      <c r="N294" s="172">
        <v>0</v>
      </c>
      <c r="O294" s="112"/>
      <c r="P294" s="112"/>
      <c r="Q294" s="169" t="e">
        <f t="shared" si="84"/>
        <v>#DIV/0!</v>
      </c>
      <c r="R294" s="112">
        <v>0</v>
      </c>
      <c r="S294" s="112">
        <f t="shared" si="92"/>
        <v>0</v>
      </c>
      <c r="T294" s="112">
        <v>0</v>
      </c>
      <c r="U294" s="23"/>
      <c r="V294" s="24"/>
      <c r="W294" s="25"/>
      <c r="X294" s="25"/>
    </row>
    <row r="295" spans="1:24" s="26" customFormat="1" ht="33.75" customHeight="1">
      <c r="A295" s="182" t="s">
        <v>207</v>
      </c>
      <c r="B295" s="186" t="s">
        <v>208</v>
      </c>
      <c r="C295" s="187">
        <f>SUM(C298:C300)</f>
        <v>5171.7</v>
      </c>
      <c r="D295" s="187">
        <f aca="true" t="shared" si="94" ref="D295:S295">SUM(D298:D300)</f>
        <v>4460.7</v>
      </c>
      <c r="E295" s="187">
        <f t="shared" si="94"/>
        <v>0</v>
      </c>
      <c r="F295" s="187">
        <f t="shared" si="94"/>
        <v>0</v>
      </c>
      <c r="G295" s="187">
        <f t="shared" si="94"/>
        <v>0</v>
      </c>
      <c r="H295" s="187">
        <f t="shared" si="94"/>
        <v>2380</v>
      </c>
      <c r="I295" s="187">
        <f t="shared" si="94"/>
        <v>0</v>
      </c>
      <c r="J295" s="187">
        <f t="shared" si="94"/>
        <v>67.5177304964539</v>
      </c>
      <c r="K295" s="187">
        <f t="shared" si="94"/>
        <v>67.5177304964539</v>
      </c>
      <c r="L295" s="115">
        <f t="shared" si="94"/>
        <v>0</v>
      </c>
      <c r="M295" s="187">
        <f t="shared" si="94"/>
        <v>2927</v>
      </c>
      <c r="N295" s="187">
        <f t="shared" si="94"/>
        <v>1620</v>
      </c>
      <c r="O295" s="187">
        <f t="shared" si="94"/>
        <v>0</v>
      </c>
      <c r="P295" s="187">
        <f t="shared" si="94"/>
        <v>0</v>
      </c>
      <c r="Q295" s="187">
        <f t="shared" si="94"/>
        <v>0</v>
      </c>
      <c r="R295" s="187">
        <f t="shared" si="94"/>
        <v>8098.7</v>
      </c>
      <c r="S295" s="187">
        <f t="shared" si="94"/>
        <v>4000</v>
      </c>
      <c r="T295" s="169">
        <f t="shared" si="88"/>
        <v>49.390642942694505</v>
      </c>
      <c r="U295" s="23"/>
      <c r="V295" s="24"/>
      <c r="W295" s="25"/>
      <c r="X295" s="25"/>
    </row>
    <row r="296" spans="1:24" s="26" customFormat="1" ht="33.75" customHeight="1" hidden="1">
      <c r="A296" s="170" t="s">
        <v>212</v>
      </c>
      <c r="B296" s="177" t="s">
        <v>213</v>
      </c>
      <c r="C296" s="178"/>
      <c r="D296" s="172"/>
      <c r="E296" s="172"/>
      <c r="F296" s="172"/>
      <c r="G296" s="172"/>
      <c r="H296" s="172"/>
      <c r="I296" s="172"/>
      <c r="J296" s="169" t="e">
        <f t="shared" si="90"/>
        <v>#DIV/0!</v>
      </c>
      <c r="K296" s="169" t="e">
        <f t="shared" si="85"/>
        <v>#DIV/0!</v>
      </c>
      <c r="L296" s="112"/>
      <c r="M296" s="172">
        <v>0</v>
      </c>
      <c r="N296" s="172">
        <v>0</v>
      </c>
      <c r="O296" s="172"/>
      <c r="P296" s="172"/>
      <c r="Q296" s="169" t="e">
        <f t="shared" si="84"/>
        <v>#DIV/0!</v>
      </c>
      <c r="R296" s="172">
        <f>D296+M296</f>
        <v>0</v>
      </c>
      <c r="S296" s="172">
        <f t="shared" si="92"/>
        <v>0</v>
      </c>
      <c r="T296" s="172" t="e">
        <f t="shared" si="88"/>
        <v>#DIV/0!</v>
      </c>
      <c r="U296" s="23"/>
      <c r="V296" s="24"/>
      <c r="W296" s="25"/>
      <c r="X296" s="25"/>
    </row>
    <row r="297" spans="1:24" s="26" customFormat="1" ht="24" customHeight="1" hidden="1">
      <c r="A297" s="176" t="s">
        <v>214</v>
      </c>
      <c r="B297" s="177" t="s">
        <v>215</v>
      </c>
      <c r="C297" s="178"/>
      <c r="D297" s="172"/>
      <c r="E297" s="172"/>
      <c r="F297" s="172"/>
      <c r="G297" s="172"/>
      <c r="H297" s="172"/>
      <c r="I297" s="172"/>
      <c r="J297" s="169" t="e">
        <f t="shared" si="90"/>
        <v>#DIV/0!</v>
      </c>
      <c r="K297" s="169" t="e">
        <f t="shared" si="85"/>
        <v>#DIV/0!</v>
      </c>
      <c r="L297" s="112"/>
      <c r="M297" s="172">
        <v>0</v>
      </c>
      <c r="N297" s="172">
        <v>0</v>
      </c>
      <c r="O297" s="172"/>
      <c r="P297" s="172"/>
      <c r="Q297" s="169" t="e">
        <f t="shared" si="84"/>
        <v>#DIV/0!</v>
      </c>
      <c r="R297" s="172">
        <f>D297+M297</f>
        <v>0</v>
      </c>
      <c r="S297" s="172">
        <f t="shared" si="92"/>
        <v>0</v>
      </c>
      <c r="T297" s="172" t="e">
        <f t="shared" si="88"/>
        <v>#DIV/0!</v>
      </c>
      <c r="U297" s="23"/>
      <c r="V297" s="24"/>
      <c r="W297" s="25"/>
      <c r="X297" s="25"/>
    </row>
    <row r="298" spans="1:24" s="26" customFormat="1" ht="30" customHeight="1" hidden="1">
      <c r="A298" s="176" t="s">
        <v>326</v>
      </c>
      <c r="B298" s="179">
        <v>9750</v>
      </c>
      <c r="C298" s="178">
        <v>0</v>
      </c>
      <c r="D298" s="172">
        <v>0</v>
      </c>
      <c r="E298" s="172"/>
      <c r="F298" s="172"/>
      <c r="G298" s="172"/>
      <c r="H298" s="172">
        <v>0</v>
      </c>
      <c r="I298" s="172"/>
      <c r="J298" s="169"/>
      <c r="K298" s="169"/>
      <c r="L298" s="112"/>
      <c r="M298" s="172">
        <v>0</v>
      </c>
      <c r="N298" s="172"/>
      <c r="O298" s="172"/>
      <c r="P298" s="172"/>
      <c r="Q298" s="169"/>
      <c r="R298" s="172"/>
      <c r="S298" s="172"/>
      <c r="T298" s="172"/>
      <c r="U298" s="23"/>
      <c r="V298" s="24"/>
      <c r="W298" s="25"/>
      <c r="X298" s="25"/>
    </row>
    <row r="299" spans="1:24" s="26" customFormat="1" ht="81" customHeight="1">
      <c r="A299" s="176" t="s">
        <v>81</v>
      </c>
      <c r="B299" s="177" t="s">
        <v>209</v>
      </c>
      <c r="C299" s="178">
        <v>1646.7</v>
      </c>
      <c r="D299" s="172">
        <v>935.7</v>
      </c>
      <c r="E299" s="172"/>
      <c r="F299" s="172"/>
      <c r="G299" s="172"/>
      <c r="H299" s="172">
        <v>0</v>
      </c>
      <c r="I299" s="172"/>
      <c r="J299" s="172">
        <f t="shared" si="90"/>
        <v>0</v>
      </c>
      <c r="K299" s="172">
        <f t="shared" si="85"/>
        <v>0</v>
      </c>
      <c r="L299" s="112"/>
      <c r="M299" s="172">
        <v>1002</v>
      </c>
      <c r="N299" s="172">
        <v>0</v>
      </c>
      <c r="O299" s="172"/>
      <c r="P299" s="172"/>
      <c r="Q299" s="172"/>
      <c r="R299" s="172">
        <f>M299+C299</f>
        <v>2648.7</v>
      </c>
      <c r="S299" s="172">
        <f t="shared" si="92"/>
        <v>0</v>
      </c>
      <c r="T299" s="172">
        <f t="shared" si="88"/>
        <v>0</v>
      </c>
      <c r="U299" s="23"/>
      <c r="V299" s="24"/>
      <c r="W299" s="25"/>
      <c r="X299" s="25"/>
    </row>
    <row r="300" spans="1:24" s="26" customFormat="1" ht="59.25" customHeight="1">
      <c r="A300" s="170" t="s">
        <v>316</v>
      </c>
      <c r="B300" s="184" t="s">
        <v>210</v>
      </c>
      <c r="C300" s="172">
        <v>3525</v>
      </c>
      <c r="D300" s="172">
        <v>3525</v>
      </c>
      <c r="E300" s="172"/>
      <c r="F300" s="172"/>
      <c r="G300" s="172"/>
      <c r="H300" s="172">
        <v>2380</v>
      </c>
      <c r="I300" s="172"/>
      <c r="J300" s="172">
        <f t="shared" si="90"/>
        <v>67.5177304964539</v>
      </c>
      <c r="K300" s="172">
        <f t="shared" si="85"/>
        <v>67.5177304964539</v>
      </c>
      <c r="L300" s="112"/>
      <c r="M300" s="172">
        <v>1925</v>
      </c>
      <c r="N300" s="172">
        <v>1620</v>
      </c>
      <c r="O300" s="172"/>
      <c r="P300" s="172"/>
      <c r="Q300" s="172"/>
      <c r="R300" s="172">
        <f>M300+C300</f>
        <v>5450</v>
      </c>
      <c r="S300" s="172">
        <f t="shared" si="92"/>
        <v>4000</v>
      </c>
      <c r="T300" s="172">
        <f t="shared" si="88"/>
        <v>73.39449541284404</v>
      </c>
      <c r="U300" s="23"/>
      <c r="V300" s="24"/>
      <c r="W300" s="25"/>
      <c r="X300" s="25"/>
    </row>
    <row r="301" spans="1:24" s="26" customFormat="1" ht="34.5" customHeight="1">
      <c r="A301" s="167" t="s">
        <v>211</v>
      </c>
      <c r="B301" s="175"/>
      <c r="C301" s="169">
        <f aca="true" t="shared" si="95" ref="C301:I301">C173+C258+C249+C248+C289+C295</f>
        <v>2073640.2</v>
      </c>
      <c r="D301" s="169">
        <f t="shared" si="95"/>
        <v>1608626.9000000001</v>
      </c>
      <c r="E301" s="169">
        <f t="shared" si="95"/>
        <v>0</v>
      </c>
      <c r="F301" s="169">
        <f t="shared" si="95"/>
        <v>0</v>
      </c>
      <c r="G301" s="169">
        <f t="shared" si="95"/>
        <v>0</v>
      </c>
      <c r="H301" s="169">
        <f t="shared" si="95"/>
        <v>1488703.4000000001</v>
      </c>
      <c r="I301" s="169" t="e">
        <f t="shared" si="95"/>
        <v>#REF!</v>
      </c>
      <c r="J301" s="169">
        <f t="shared" si="90"/>
        <v>92.54497733439618</v>
      </c>
      <c r="K301" s="169">
        <f t="shared" si="85"/>
        <v>71.79178914451987</v>
      </c>
      <c r="L301" s="111" t="e">
        <f>L173+L258+L249+L248+L289+L295</f>
        <v>#REF!</v>
      </c>
      <c r="M301" s="169">
        <f>M295+M289+M258+M249+M248+M173</f>
        <v>722080.2999999999</v>
      </c>
      <c r="N301" s="169">
        <f>N295+N289+N258+N249+N248+N173</f>
        <v>491667.7</v>
      </c>
      <c r="O301" s="169" t="e">
        <f>O173+O258+O249+O248+O289+O295</f>
        <v>#REF!</v>
      </c>
      <c r="P301" s="169" t="e">
        <f>P173+P258+P249+P248+P289+P295</f>
        <v>#REF!</v>
      </c>
      <c r="Q301" s="169">
        <f t="shared" si="84"/>
        <v>68.09044645034632</v>
      </c>
      <c r="R301" s="169">
        <f>R173+R258+R249+R248+R289+R295</f>
        <v>2795720.4999999995</v>
      </c>
      <c r="S301" s="169">
        <f>S173+S258+S249+S248+S289+S295</f>
        <v>1980371.1</v>
      </c>
      <c r="T301" s="169">
        <f t="shared" si="88"/>
        <v>70.83580422291857</v>
      </c>
      <c r="U301" s="23"/>
      <c r="V301" s="24"/>
      <c r="W301" s="25"/>
      <c r="X301" s="25"/>
    </row>
    <row r="302" spans="1:24" s="26" customFormat="1" ht="45" customHeight="1">
      <c r="A302" s="204" t="s">
        <v>265</v>
      </c>
      <c r="B302" s="205"/>
      <c r="C302" s="20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5"/>
      <c r="Q302" s="205"/>
      <c r="R302" s="205"/>
      <c r="S302" s="205"/>
      <c r="T302" s="206"/>
      <c r="U302" s="23"/>
      <c r="V302" s="24"/>
      <c r="W302" s="25"/>
      <c r="X302" s="25"/>
    </row>
    <row r="303" spans="1:24" s="26" customFormat="1" ht="69.75" customHeight="1">
      <c r="A303" s="90" t="s">
        <v>319</v>
      </c>
      <c r="B303" s="197">
        <v>402102</v>
      </c>
      <c r="C303" s="197">
        <v>0</v>
      </c>
      <c r="D303" s="124">
        <v>0</v>
      </c>
      <c r="E303" s="124"/>
      <c r="F303" s="124"/>
      <c r="G303" s="124"/>
      <c r="H303" s="124">
        <v>0</v>
      </c>
      <c r="I303" s="124"/>
      <c r="J303" s="124"/>
      <c r="K303" s="124"/>
      <c r="L303" s="124"/>
      <c r="M303" s="124">
        <v>36928.6</v>
      </c>
      <c r="N303" s="124">
        <v>27655.9</v>
      </c>
      <c r="O303" s="124"/>
      <c r="P303" s="124"/>
      <c r="Q303" s="124">
        <f>N303/M303*100</f>
        <v>74.89019350855435</v>
      </c>
      <c r="R303" s="124">
        <f>D303+M303</f>
        <v>36928.6</v>
      </c>
      <c r="S303" s="124">
        <f>H303+N303</f>
        <v>27655.9</v>
      </c>
      <c r="T303" s="124">
        <f>S303/R303*100</f>
        <v>74.89019350855435</v>
      </c>
      <c r="U303" s="23"/>
      <c r="V303" s="24"/>
      <c r="W303" s="25"/>
      <c r="X303" s="25"/>
    </row>
    <row r="304" spans="1:24" s="26" customFormat="1" ht="71.25" customHeight="1">
      <c r="A304" s="90" t="s">
        <v>320</v>
      </c>
      <c r="B304" s="197">
        <v>402202</v>
      </c>
      <c r="C304" s="197">
        <v>0</v>
      </c>
      <c r="D304" s="124">
        <v>0</v>
      </c>
      <c r="E304" s="124"/>
      <c r="F304" s="124"/>
      <c r="G304" s="124"/>
      <c r="H304" s="124">
        <v>0</v>
      </c>
      <c r="I304" s="124"/>
      <c r="J304" s="124"/>
      <c r="K304" s="124"/>
      <c r="L304" s="124"/>
      <c r="M304" s="124">
        <v>4956</v>
      </c>
      <c r="N304" s="124">
        <v>3953</v>
      </c>
      <c r="O304" s="124"/>
      <c r="P304" s="124"/>
      <c r="Q304" s="124">
        <f>N304/M304*100</f>
        <v>79.76190476190477</v>
      </c>
      <c r="R304" s="124">
        <f>D304+M304</f>
        <v>4956</v>
      </c>
      <c r="S304" s="124">
        <f>H304+N304</f>
        <v>3953</v>
      </c>
      <c r="T304" s="124">
        <f>S304/R304*100</f>
        <v>79.76190476190477</v>
      </c>
      <c r="U304" s="23"/>
      <c r="V304" s="24"/>
      <c r="W304" s="25"/>
      <c r="X304" s="25"/>
    </row>
    <row r="305" spans="1:24" s="72" customFormat="1" ht="54" customHeight="1">
      <c r="A305" s="198" t="s">
        <v>263</v>
      </c>
      <c r="B305" s="199"/>
      <c r="C305" s="134">
        <f aca="true" t="shared" si="96" ref="C305:H305">C301+C304+C303</f>
        <v>2073640.2</v>
      </c>
      <c r="D305" s="134">
        <f t="shared" si="96"/>
        <v>1608626.9000000001</v>
      </c>
      <c r="E305" s="134">
        <f t="shared" si="96"/>
        <v>0</v>
      </c>
      <c r="F305" s="134">
        <f t="shared" si="96"/>
        <v>0</v>
      </c>
      <c r="G305" s="134">
        <f t="shared" si="96"/>
        <v>0</v>
      </c>
      <c r="H305" s="134">
        <f t="shared" si="96"/>
        <v>1488703.4000000001</v>
      </c>
      <c r="I305" s="134" t="e">
        <f aca="true" t="shared" si="97" ref="I305:P305">I301+I304</f>
        <v>#REF!</v>
      </c>
      <c r="J305" s="134">
        <f>H305/D305*100</f>
        <v>92.54497733439618</v>
      </c>
      <c r="K305" s="134">
        <f t="shared" si="97"/>
        <v>71.79178914451987</v>
      </c>
      <c r="L305" s="134" t="e">
        <f t="shared" si="97"/>
        <v>#REF!</v>
      </c>
      <c r="M305" s="134">
        <f>M301+M303+M304</f>
        <v>763964.8999999999</v>
      </c>
      <c r="N305" s="134">
        <f>N301+N303+N304</f>
        <v>523276.60000000003</v>
      </c>
      <c r="O305" s="134" t="e">
        <f t="shared" si="97"/>
        <v>#REF!</v>
      </c>
      <c r="P305" s="134" t="e">
        <f t="shared" si="97"/>
        <v>#REF!</v>
      </c>
      <c r="Q305" s="134">
        <f>N305/M305*100</f>
        <v>68.49484838897705</v>
      </c>
      <c r="R305" s="134">
        <f>R301+R303+R304</f>
        <v>2837605.0999999996</v>
      </c>
      <c r="S305" s="134">
        <f>S301+S303+S304</f>
        <v>2011980</v>
      </c>
      <c r="T305" s="134">
        <f>S305/R305*100</f>
        <v>70.90415787594969</v>
      </c>
      <c r="U305" s="70"/>
      <c r="V305" s="86"/>
      <c r="W305" s="71"/>
      <c r="X305" s="71"/>
    </row>
    <row r="306" spans="1:20" ht="69.75" customHeight="1">
      <c r="A306" s="79"/>
      <c r="B306" s="80"/>
      <c r="C306" s="80"/>
      <c r="D306" s="81"/>
      <c r="E306" s="82"/>
      <c r="F306" s="82"/>
      <c r="G306" s="82"/>
      <c r="H306" s="81"/>
      <c r="I306" s="82"/>
      <c r="J306" s="82"/>
      <c r="K306" s="82"/>
      <c r="L306" s="82"/>
      <c r="M306" s="83"/>
      <c r="N306" s="81"/>
      <c r="O306" s="83" t="e">
        <f>O173+O248+O249+O258+O289+O295</f>
        <v>#REF!</v>
      </c>
      <c r="P306" s="83" t="e">
        <f>P173+P248+P249+P258+P289+P295</f>
        <v>#REF!</v>
      </c>
      <c r="Q306" s="82"/>
      <c r="R306" s="82"/>
      <c r="S306" s="81"/>
      <c r="T306" s="82"/>
    </row>
    <row r="307" spans="1:24" ht="129" customHeight="1">
      <c r="A307" s="208" t="s">
        <v>355</v>
      </c>
      <c r="B307" s="208"/>
      <c r="C307" s="208"/>
      <c r="D307" s="208"/>
      <c r="E307" s="208"/>
      <c r="F307" s="208"/>
      <c r="G307" s="256"/>
      <c r="H307" s="87"/>
      <c r="I307" s="87"/>
      <c r="J307" s="87"/>
      <c r="K307" s="88"/>
      <c r="L307" s="88"/>
      <c r="M307" s="88"/>
      <c r="N307" s="88"/>
      <c r="O307" s="88"/>
      <c r="P307" s="89" t="s">
        <v>356</v>
      </c>
      <c r="Q307" s="257"/>
      <c r="R307" s="89" t="s">
        <v>356</v>
      </c>
      <c r="S307" s="4"/>
      <c r="T307" s="4"/>
      <c r="W307" s="1"/>
      <c r="X307" s="1"/>
    </row>
    <row r="308" spans="1:20" ht="30">
      <c r="A308" s="19"/>
      <c r="B308" s="19"/>
      <c r="C308" s="19"/>
      <c r="D308" s="74"/>
      <c r="E308" s="19"/>
      <c r="F308" s="19"/>
      <c r="G308" s="19"/>
      <c r="H308" s="74"/>
      <c r="I308" s="19"/>
      <c r="J308" s="19"/>
      <c r="K308" s="19"/>
      <c r="L308" s="19"/>
      <c r="M308" s="21"/>
      <c r="N308" s="163"/>
      <c r="O308" s="20"/>
      <c r="P308" s="20"/>
      <c r="Q308" s="22"/>
      <c r="R308" s="22"/>
      <c r="S308" s="166"/>
      <c r="T308" s="20"/>
    </row>
    <row r="309" spans="1:20" ht="18.75" customHeight="1">
      <c r="A309" s="19"/>
      <c r="B309" s="19"/>
      <c r="C309" s="19"/>
      <c r="D309" s="74"/>
      <c r="E309" s="19"/>
      <c r="F309" s="19"/>
      <c r="G309" s="19"/>
      <c r="H309" s="74"/>
      <c r="I309" s="19"/>
      <c r="J309" s="19"/>
      <c r="K309" s="19"/>
      <c r="L309" s="19"/>
      <c r="M309" s="21"/>
      <c r="N309" s="163"/>
      <c r="O309" s="20"/>
      <c r="P309" s="20"/>
      <c r="Q309" s="20"/>
      <c r="R309" s="20"/>
      <c r="S309" s="163"/>
      <c r="T309" s="20"/>
    </row>
    <row r="310" spans="1:20" ht="18">
      <c r="A310" s="19"/>
      <c r="B310" s="19"/>
      <c r="C310" s="19"/>
      <c r="D310" s="74"/>
      <c r="E310" s="19"/>
      <c r="F310" s="19"/>
      <c r="G310" s="19"/>
      <c r="H310" s="74"/>
      <c r="I310" s="19"/>
      <c r="J310" s="19"/>
      <c r="K310" s="19"/>
      <c r="L310" s="19"/>
      <c r="M310" s="21"/>
      <c r="N310" s="163"/>
      <c r="O310" s="20"/>
      <c r="P310" s="20"/>
      <c r="Q310" s="20"/>
      <c r="R310" s="20"/>
      <c r="S310" s="163"/>
      <c r="T310" s="20"/>
    </row>
    <row r="311" spans="1:20" ht="18">
      <c r="A311" s="19"/>
      <c r="B311" s="19"/>
      <c r="C311" s="19"/>
      <c r="D311" s="74"/>
      <c r="E311" s="19"/>
      <c r="F311" s="19"/>
      <c r="G311" s="19"/>
      <c r="H311" s="74"/>
      <c r="I311" s="19"/>
      <c r="J311" s="19"/>
      <c r="K311" s="19"/>
      <c r="L311" s="19"/>
      <c r="M311" s="21"/>
      <c r="N311" s="163"/>
      <c r="O311" s="20"/>
      <c r="P311" s="20"/>
      <c r="Q311" s="20"/>
      <c r="R311" s="20"/>
      <c r="S311" s="163"/>
      <c r="T311" s="20"/>
    </row>
    <row r="312" spans="1:20" ht="18">
      <c r="A312" s="19"/>
      <c r="B312" s="19"/>
      <c r="C312" s="19"/>
      <c r="D312" s="74"/>
      <c r="E312" s="19"/>
      <c r="F312" s="19"/>
      <c r="G312" s="19"/>
      <c r="H312" s="74"/>
      <c r="I312" s="19"/>
      <c r="J312" s="19"/>
      <c r="K312" s="19"/>
      <c r="L312" s="19"/>
      <c r="M312" s="21"/>
      <c r="N312" s="163"/>
      <c r="O312" s="20"/>
      <c r="P312" s="20"/>
      <c r="Q312" s="20"/>
      <c r="R312" s="20"/>
      <c r="S312" s="163"/>
      <c r="T312" s="20"/>
    </row>
    <row r="313" spans="1:20" ht="18">
      <c r="A313" s="19"/>
      <c r="B313" s="19"/>
      <c r="C313" s="19"/>
      <c r="D313" s="74"/>
      <c r="E313" s="19"/>
      <c r="F313" s="19"/>
      <c r="G313" s="19"/>
      <c r="H313" s="74"/>
      <c r="I313" s="19"/>
      <c r="J313" s="19"/>
      <c r="K313" s="19"/>
      <c r="L313" s="19"/>
      <c r="M313" s="21"/>
      <c r="N313" s="163"/>
      <c r="O313" s="20"/>
      <c r="P313" s="20"/>
      <c r="Q313" s="20"/>
      <c r="R313" s="20"/>
      <c r="S313" s="163"/>
      <c r="T313" s="20"/>
    </row>
    <row r="314" spans="1:20" ht="59.25">
      <c r="A314" s="10"/>
      <c r="B314" s="10"/>
      <c r="C314" s="10"/>
      <c r="D314" s="75"/>
      <c r="E314" s="10"/>
      <c r="F314" s="10"/>
      <c r="G314" s="10"/>
      <c r="H314" s="75"/>
      <c r="I314" s="10"/>
      <c r="J314" s="10"/>
      <c r="K314" s="10"/>
      <c r="L314" s="10"/>
      <c r="M314" s="11"/>
      <c r="N314" s="164"/>
      <c r="O314" s="12"/>
      <c r="P314" s="12"/>
      <c r="Q314" s="12"/>
      <c r="R314" s="12"/>
      <c r="S314" s="164"/>
      <c r="T314" s="12"/>
    </row>
    <row r="315" spans="1:20" ht="59.25">
      <c r="A315" s="10"/>
      <c r="B315" s="10"/>
      <c r="C315" s="10"/>
      <c r="D315" s="75"/>
      <c r="E315" s="10"/>
      <c r="F315" s="10"/>
      <c r="G315" s="10"/>
      <c r="H315" s="75"/>
      <c r="I315" s="10"/>
      <c r="J315" s="10"/>
      <c r="K315" s="10"/>
      <c r="L315" s="10"/>
      <c r="M315" s="11"/>
      <c r="N315" s="164"/>
      <c r="O315" s="12"/>
      <c r="P315" s="12"/>
      <c r="Q315" s="12"/>
      <c r="R315" s="12"/>
      <c r="S315" s="164"/>
      <c r="T315" s="12"/>
    </row>
    <row r="316" spans="1:20" ht="59.25">
      <c r="A316" s="10"/>
      <c r="B316" s="10"/>
      <c r="C316" s="10"/>
      <c r="D316" s="75"/>
      <c r="E316" s="10"/>
      <c r="F316" s="10"/>
      <c r="G316" s="10"/>
      <c r="H316" s="75"/>
      <c r="I316" s="10"/>
      <c r="J316" s="10"/>
      <c r="K316" s="10"/>
      <c r="L316" s="10"/>
      <c r="M316" s="11"/>
      <c r="N316" s="164"/>
      <c r="O316" s="12"/>
      <c r="P316" s="12"/>
      <c r="Q316" s="12"/>
      <c r="R316" s="12"/>
      <c r="S316" s="164"/>
      <c r="T316" s="12"/>
    </row>
    <row r="317" spans="1:20" ht="59.25">
      <c r="A317" s="10"/>
      <c r="B317" s="10"/>
      <c r="C317" s="10"/>
      <c r="D317" s="75"/>
      <c r="E317" s="10"/>
      <c r="F317" s="10"/>
      <c r="G317" s="10"/>
      <c r="H317" s="75"/>
      <c r="I317" s="10"/>
      <c r="J317" s="10"/>
      <c r="K317" s="10"/>
      <c r="L317" s="10"/>
      <c r="M317" s="11"/>
      <c r="N317" s="164"/>
      <c r="O317" s="12"/>
      <c r="P317" s="12"/>
      <c r="Q317" s="12"/>
      <c r="R317" s="12"/>
      <c r="S317" s="164"/>
      <c r="T317" s="12"/>
    </row>
    <row r="318" spans="1:20" ht="59.25">
      <c r="A318" s="10"/>
      <c r="B318" s="10"/>
      <c r="C318" s="10"/>
      <c r="D318" s="75"/>
      <c r="E318" s="10"/>
      <c r="F318" s="10"/>
      <c r="G318" s="10"/>
      <c r="H318" s="75"/>
      <c r="I318" s="10"/>
      <c r="J318" s="10"/>
      <c r="K318" s="10"/>
      <c r="L318" s="10"/>
      <c r="M318" s="11"/>
      <c r="N318" s="164"/>
      <c r="O318" s="12"/>
      <c r="P318" s="12"/>
      <c r="Q318" s="12"/>
      <c r="R318" s="12"/>
      <c r="S318" s="164"/>
      <c r="T318" s="12"/>
    </row>
    <row r="319" spans="1:20" ht="59.25">
      <c r="A319" s="10"/>
      <c r="B319" s="10"/>
      <c r="C319" s="10"/>
      <c r="D319" s="75"/>
      <c r="E319" s="10"/>
      <c r="F319" s="10"/>
      <c r="G319" s="10"/>
      <c r="H319" s="75"/>
      <c r="I319" s="10"/>
      <c r="J319" s="10"/>
      <c r="K319" s="10"/>
      <c r="L319" s="10"/>
      <c r="M319" s="11"/>
      <c r="N319" s="164"/>
      <c r="O319" s="12"/>
      <c r="P319" s="12"/>
      <c r="Q319" s="12"/>
      <c r="R319" s="12"/>
      <c r="S319" s="164"/>
      <c r="T319" s="12"/>
    </row>
    <row r="320" spans="1:20" ht="59.25">
      <c r="A320" s="10"/>
      <c r="B320" s="10"/>
      <c r="C320" s="10"/>
      <c r="D320" s="75"/>
      <c r="E320" s="10"/>
      <c r="F320" s="10"/>
      <c r="G320" s="10"/>
      <c r="H320" s="75"/>
      <c r="I320" s="10"/>
      <c r="J320" s="10"/>
      <c r="K320" s="10"/>
      <c r="L320" s="10"/>
      <c r="M320" s="11"/>
      <c r="N320" s="164"/>
      <c r="O320" s="12"/>
      <c r="P320" s="12"/>
      <c r="Q320" s="12"/>
      <c r="R320" s="12"/>
      <c r="S320" s="164"/>
      <c r="T320" s="12"/>
    </row>
    <row r="321" ht="58.5">
      <c r="H321" s="76"/>
    </row>
    <row r="322" ht="58.5">
      <c r="H322" s="76"/>
    </row>
    <row r="323" ht="58.5">
      <c r="H323" s="76"/>
    </row>
    <row r="324" ht="58.5">
      <c r="H324" s="76"/>
    </row>
    <row r="325" ht="58.5">
      <c r="H325" s="76"/>
    </row>
    <row r="326" ht="58.5">
      <c r="H326" s="76"/>
    </row>
    <row r="327" ht="58.5">
      <c r="H327" s="76"/>
    </row>
    <row r="328" ht="58.5">
      <c r="H328" s="76"/>
    </row>
    <row r="329" ht="58.5">
      <c r="H329" s="76"/>
    </row>
    <row r="330" ht="58.5">
      <c r="H330" s="76"/>
    </row>
    <row r="331" ht="58.5">
      <c r="H331" s="76"/>
    </row>
    <row r="332" ht="58.5">
      <c r="H332" s="76"/>
    </row>
    <row r="333" ht="58.5">
      <c r="H333" s="76"/>
    </row>
    <row r="334" ht="58.5">
      <c r="H334" s="76"/>
    </row>
    <row r="335" ht="58.5">
      <c r="H335" s="76"/>
    </row>
    <row r="336" ht="58.5">
      <c r="H336" s="76"/>
    </row>
    <row r="337" ht="58.5">
      <c r="H337" s="76"/>
    </row>
    <row r="338" ht="58.5">
      <c r="H338" s="76"/>
    </row>
    <row r="339" ht="58.5">
      <c r="H339" s="76"/>
    </row>
    <row r="340" ht="58.5">
      <c r="H340" s="76"/>
    </row>
    <row r="341" ht="58.5">
      <c r="H341" s="76"/>
    </row>
    <row r="342" ht="58.5">
      <c r="H342" s="76"/>
    </row>
    <row r="343" ht="58.5">
      <c r="H343" s="76"/>
    </row>
    <row r="344" ht="58.5">
      <c r="H344" s="76"/>
    </row>
    <row r="345" ht="58.5">
      <c r="H345" s="76"/>
    </row>
    <row r="346" ht="58.5">
      <c r="H346" s="76"/>
    </row>
    <row r="347" ht="58.5">
      <c r="H347" s="76"/>
    </row>
    <row r="348" ht="58.5">
      <c r="H348" s="76"/>
    </row>
    <row r="349" ht="58.5">
      <c r="H349" s="76"/>
    </row>
    <row r="350" ht="58.5">
      <c r="H350" s="76"/>
    </row>
    <row r="351" ht="58.5">
      <c r="H351" s="76"/>
    </row>
    <row r="352" ht="58.5">
      <c r="H352" s="76"/>
    </row>
    <row r="353" ht="58.5">
      <c r="H353" s="76"/>
    </row>
    <row r="354" ht="58.5">
      <c r="H354" s="76"/>
    </row>
    <row r="355" ht="58.5">
      <c r="H355" s="76"/>
    </row>
    <row r="356" ht="58.5">
      <c r="H356" s="76"/>
    </row>
    <row r="357" ht="58.5">
      <c r="H357" s="76"/>
    </row>
    <row r="358" ht="58.5">
      <c r="H358" s="76"/>
    </row>
    <row r="359" ht="58.5">
      <c r="H359" s="76"/>
    </row>
    <row r="360" ht="58.5">
      <c r="H360" s="76"/>
    </row>
    <row r="361" ht="58.5">
      <c r="H361" s="76"/>
    </row>
    <row r="362" ht="58.5">
      <c r="H362" s="76"/>
    </row>
    <row r="363" ht="58.5">
      <c r="H363" s="76"/>
    </row>
    <row r="364" ht="58.5">
      <c r="H364" s="76"/>
    </row>
    <row r="365" ht="58.5">
      <c r="H365" s="76"/>
    </row>
    <row r="366" ht="58.5">
      <c r="H366" s="76"/>
    </row>
  </sheetData>
  <sheetProtection/>
  <mergeCells count="85">
    <mergeCell ref="A307:F307"/>
    <mergeCell ref="M177:M178"/>
    <mergeCell ref="T154:T155"/>
    <mergeCell ref="N177:N178"/>
    <mergeCell ref="R114:R115"/>
    <mergeCell ref="H152:H153"/>
    <mergeCell ref="K152:K153"/>
    <mergeCell ref="R140:R150"/>
    <mergeCell ref="K114:K115"/>
    <mergeCell ref="T152:T153"/>
    <mergeCell ref="S154:S155"/>
    <mergeCell ref="K154:K155"/>
    <mergeCell ref="R154:R155"/>
    <mergeCell ref="S140:S150"/>
    <mergeCell ref="K140:K150"/>
    <mergeCell ref="R152:R153"/>
    <mergeCell ref="U9:X9"/>
    <mergeCell ref="V136:V137"/>
    <mergeCell ref="U136:U137"/>
    <mergeCell ref="T10:T14"/>
    <mergeCell ref="V10:V14"/>
    <mergeCell ref="D9:L9"/>
    <mergeCell ref="E10:E14"/>
    <mergeCell ref="U10:U14"/>
    <mergeCell ref="S114:S115"/>
    <mergeCell ref="H10:H14"/>
    <mergeCell ref="N114:N115"/>
    <mergeCell ref="J10:J14"/>
    <mergeCell ref="R10:R14"/>
    <mergeCell ref="R9:T9"/>
    <mergeCell ref="X10:X14"/>
    <mergeCell ref="D10:D14"/>
    <mergeCell ref="I10:I14"/>
    <mergeCell ref="M10:M14"/>
    <mergeCell ref="Q114:Q115"/>
    <mergeCell ref="H114:H115"/>
    <mergeCell ref="M114:M115"/>
    <mergeCell ref="L10:L14"/>
    <mergeCell ref="S10:S14"/>
    <mergeCell ref="Q10:Q14"/>
    <mergeCell ref="B136:B137"/>
    <mergeCell ref="A140:A150"/>
    <mergeCell ref="B9:B14"/>
    <mergeCell ref="F10:F14"/>
    <mergeCell ref="K10:K14"/>
    <mergeCell ref="N10:N14"/>
    <mergeCell ref="G10:G14"/>
    <mergeCell ref="H140:H150"/>
    <mergeCell ref="C10:C14"/>
    <mergeCell ref="M9:Q9"/>
    <mergeCell ref="A172:T172"/>
    <mergeCell ref="K177:K178"/>
    <mergeCell ref="H136:H137"/>
    <mergeCell ref="T177:T178"/>
    <mergeCell ref="A154:A155"/>
    <mergeCell ref="B154:B155"/>
    <mergeCell ref="D140:D150"/>
    <mergeCell ref="T140:T150"/>
    <mergeCell ref="S152:S153"/>
    <mergeCell ref="H154:H155"/>
    <mergeCell ref="N1:T1"/>
    <mergeCell ref="N2:T2"/>
    <mergeCell ref="N3:T3"/>
    <mergeCell ref="N4:T4"/>
    <mergeCell ref="A6:T6"/>
    <mergeCell ref="A7:T7"/>
    <mergeCell ref="A152:A153"/>
    <mergeCell ref="Q177:Q178"/>
    <mergeCell ref="D177:D178"/>
    <mergeCell ref="M5:S5"/>
    <mergeCell ref="A15:T15"/>
    <mergeCell ref="A114:A115"/>
    <mergeCell ref="B114:B115"/>
    <mergeCell ref="T114:T115"/>
    <mergeCell ref="D114:D115"/>
    <mergeCell ref="A9:A14"/>
    <mergeCell ref="B152:B153"/>
    <mergeCell ref="D152:D153"/>
    <mergeCell ref="A302:T302"/>
    <mergeCell ref="V183:V184"/>
    <mergeCell ref="B140:B150"/>
    <mergeCell ref="D154:D155"/>
    <mergeCell ref="A177:A178"/>
    <mergeCell ref="B177:B178"/>
    <mergeCell ref="H177:H178"/>
  </mergeCells>
  <printOptions/>
  <pageMargins left="0.3937007874015748" right="0.3937007874015748" top="1.1811023622047245" bottom="0.7874015748031497" header="0.8267716535433072" footer="0.1968503937007874"/>
  <pageSetup fitToHeight="13" fitToWidth="1" horizontalDpi="600" verticalDpi="600" orientation="landscape" paperSize="9" scale="34" r:id="rId2"/>
  <headerFooter differentFirst="1" alignWithMargins="0">
    <oddHeader xml:space="preserve">&amp;C&amp;"Times New Roman,обычный"&amp;26&amp;P&amp;R&amp;"Times New Roman,обычный"&amp;26Продовження додатка </oddHeader>
  </headerFooter>
  <rowBreaks count="2" manualBreakCount="2">
    <brk id="194" max="255" man="1"/>
    <brk id="30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</cp:lastModifiedBy>
  <cp:lastPrinted>2021-11-08T06:38:47Z</cp:lastPrinted>
  <dcterms:created xsi:type="dcterms:W3CDTF">2001-12-13T09:49:55Z</dcterms:created>
  <dcterms:modified xsi:type="dcterms:W3CDTF">2021-11-15T11:23:47Z</dcterms:modified>
  <cp:category/>
  <cp:version/>
  <cp:contentType/>
  <cp:contentStatus/>
</cp:coreProperties>
</file>