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5145" windowHeight="814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'Лист1'!$9:$14</definedName>
    <definedName name="_xlnm.Print_Area" localSheetId="0">'Лист1'!$A$1:$T$297</definedName>
  </definedNames>
  <calcPr fullCalcOnLoad="1"/>
</workbook>
</file>

<file path=xl/sharedStrings.xml><?xml version="1.0" encoding="utf-8"?>
<sst xmlns="http://schemas.openxmlformats.org/spreadsheetml/2006/main" count="350" uniqueCount="338">
  <si>
    <t>Власні надходження бюджетних установ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</si>
  <si>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</si>
  <si>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</si>
  <si>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</si>
  <si>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</si>
  <si>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</si>
  <si>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</si>
  <si>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</si>
  <si>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</si>
  <si>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</si>
  <si>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</si>
  <si>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</si>
  <si>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</si>
  <si>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</si>
  <si>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</si>
  <si>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</si>
  <si>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</si>
  <si>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</si>
  <si>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</si>
  <si>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</si>
  <si>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</si>
  <si>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</si>
  <si>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</si>
  <si>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</si>
  <si>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</si>
  <si>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</si>
  <si>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</si>
  <si>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</si>
  <si>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</si>
  <si>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</si>
  <si>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</si>
  <si>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</si>
  <si>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</si>
  <si>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</si>
  <si>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</si>
  <si>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</si>
  <si>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</si>
  <si>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</si>
  <si>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</si>
  <si>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</si>
  <si>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</si>
  <si>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</si>
  <si>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</si>
  <si>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</si>
  <si>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</si>
  <si>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</si>
  <si>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</si>
  <si>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</si>
  <si>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</si>
  <si>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</si>
  <si>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</si>
  <si>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</si>
  <si>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</si>
  <si>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</si>
  <si>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</si>
  <si>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</si>
  <si>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</si>
  <si>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</si>
  <si>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</si>
  <si>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</si>
  <si>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</si>
  <si>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</si>
  <si>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</si>
  <si>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</si>
  <si>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</si>
  <si>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</si>
  <si>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</si>
  <si>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</si>
  <si>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</si>
  <si>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</si>
  <si>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</si>
  <si>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</si>
  <si>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</si>
  <si>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</si>
  <si>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</si>
  <si>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</si>
  <si>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</si>
  <si>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</si>
  <si>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1000</t>
  </si>
  <si>
    <t>Надання дошкільної освiти</t>
  </si>
  <si>
    <t>1010</t>
  </si>
  <si>
    <t>Забезпечення діяльності інших закладів у сфері освіти</t>
  </si>
  <si>
    <t>Інші програми та заходи у сфері освіти</t>
  </si>
  <si>
    <t>Багатопрофільна стаціонарна медична допомога населенню</t>
  </si>
  <si>
    <t>2010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</si>
  <si>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</si>
  <si>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</si>
  <si>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</si>
  <si>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</si>
  <si>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</si>
  <si>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</si>
  <si>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</si>
  <si>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</si>
  <si>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2151</t>
  </si>
  <si>
    <t>2152</t>
  </si>
  <si>
    <t>3000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</si>
  <si>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</si>
  <si>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</si>
  <si>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</si>
  <si>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</si>
  <si>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</si>
  <si>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</si>
  <si>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</si>
  <si>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</si>
  <si>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</si>
  <si>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</si>
  <si>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</si>
  <si>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</si>
  <si>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</si>
  <si>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</si>
  <si>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</si>
  <si>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</si>
  <si>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</si>
  <si>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</si>
  <si>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</si>
  <si>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</si>
  <si>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</si>
  <si>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</si>
  <si>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</si>
  <si>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3192</t>
  </si>
  <si>
    <t>3210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</si>
  <si>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</si>
  <si>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</si>
  <si>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</si>
  <si>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</si>
  <si>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</si>
  <si>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</si>
  <si>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</si>
  <si>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</si>
  <si>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</si>
  <si>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</si>
  <si>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</si>
  <si>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</si>
  <si>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</si>
  <si>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</si>
  <si>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</si>
  <si>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</si>
  <si>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</si>
  <si>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</si>
  <si>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</si>
  <si>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</si>
  <si>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</si>
  <si>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</si>
  <si>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</si>
  <si>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5061</t>
  </si>
  <si>
    <t>5062</t>
  </si>
  <si>
    <t>Разом по соціально-культурній сфері та соціальному захисту населення</t>
  </si>
  <si>
    <t>6000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</si>
  <si>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</si>
  <si>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</si>
  <si>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</si>
  <si>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</si>
  <si>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</si>
  <si>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</si>
  <si>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</si>
  <si>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</si>
  <si>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</si>
  <si>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</si>
  <si>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</si>
  <si>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</si>
  <si>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</si>
  <si>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</si>
  <si>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</si>
  <si>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</si>
  <si>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</si>
  <si>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</si>
  <si>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7325</t>
  </si>
  <si>
    <t>7330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</si>
  <si>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</si>
  <si>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</si>
  <si>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</si>
  <si>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за рахунок субвенцій з інших бюджетів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</si>
  <si>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</si>
  <si>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</si>
  <si>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</si>
  <si>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</si>
  <si>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</si>
  <si>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</si>
  <si>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</si>
  <si>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</si>
  <si>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</si>
  <si>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</si>
  <si>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</si>
  <si>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</si>
  <si>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</si>
  <si>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</si>
  <si>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</si>
  <si>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</si>
  <si>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7693</t>
  </si>
  <si>
    <t>8000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</si>
  <si>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</si>
  <si>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</si>
  <si>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</si>
  <si>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</si>
  <si>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</si>
  <si>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</si>
  <si>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</si>
  <si>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</si>
  <si>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</si>
  <si>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9800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</si>
  <si>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</si>
  <si>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</si>
  <si>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</si>
  <si>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</si>
  <si>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</si>
  <si>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</si>
  <si>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</si>
  <si>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</si>
  <si>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</si>
  <si>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</si>
  <si>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</si>
  <si>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Компенсаційні виплати на пільговий проїзд електротранспортом окремим категоріям громадян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</si>
  <si>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</si>
  <si>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</si>
  <si>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</si>
  <si>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</si>
  <si>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</si>
  <si>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</si>
  <si>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</si>
  <si>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</si>
  <si>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</si>
  <si>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</si>
  <si>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</si>
  <si>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</si>
  <si>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</si>
  <si>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</si>
  <si>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</si>
  <si>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</si>
  <si>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</si>
  <si>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</si>
  <si>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</si>
  <si>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Заходи державної політики з питань сім`ї</t>
  </si>
  <si>
    <t>Заходи державної політики з питань дітей та їх соціального захисту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</si>
  <si>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</si>
  <si>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тис.грн</t>
  </si>
  <si>
    <t>Збір за забруднення навколишнього природного середовища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</si>
  <si>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</si>
  <si>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0100</t>
  </si>
  <si>
    <t>0150</t>
  </si>
  <si>
    <t>0180</t>
  </si>
  <si>
    <t>Інша діяльність у сфері державного управління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</si>
  <si>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</si>
  <si>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</si>
  <si>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</si>
  <si>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</si>
  <si>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</si>
  <si>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ВИДАТКИ</t>
  </si>
  <si>
    <t>ФІНАНСУВАННЯ</t>
  </si>
  <si>
    <t>Виконання інвестиційних проєктів в рамках здійснення заходів щодо соціально-економічного розвитку окремих територій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</si>
  <si>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</si>
  <si>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</si>
  <si>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 xml:space="preserve">Амбулаторно-поліклінічна допомога населенню, крім первинної медичної допомоги </t>
  </si>
  <si>
    <t>Єдиний податок з сільськогосподарських товаровиробників, у яких частка сільськогосподарського товаровиробництва за поперердній податковий (звітний) рік дорівнює або перевищує 75 відсотків</t>
  </si>
  <si>
    <t>Концесійні платежі</t>
  </si>
  <si>
    <t>Інші збори за забруднення навколишнього природного середовища до Фонду охорони навколишнього природного середовища</t>
  </si>
  <si>
    <t xml:space="preserve">Рентна плата за користування надрами загальнодержавного значення </t>
  </si>
  <si>
    <t>Рентна плата за користування надрами для видобування  інших корисних копалин загальнодержавного значення 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</si>
  <si>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</si>
  <si>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закладами загальної середньої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</si>
  <si>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</si>
  <si>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</si>
  <si>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</si>
  <si>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</si>
  <si>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</si>
  <si>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програми та заходи у сфері охорони здоров'я</t>
  </si>
  <si>
    <t>Забезпечення діяльності інших закладів у сфері охорони здоров'я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</si>
  <si>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</si>
  <si>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</si>
  <si>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</si>
  <si>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Забезпечення діяльності палаців і будинків культури, клубів, центрів дозвілля та інших клубних закладів</t>
  </si>
  <si>
    <t>Будівництво мультифункціональних майданчиків для занять ігровими видами спорту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</si>
  <si>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</si>
  <si>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</si>
  <si>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інших об`єктів комунальної власності</t>
  </si>
  <si>
    <t>Проектування, реставрація та охорона пам'яток архітектури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</si>
  <si>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</si>
  <si>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Адміністративні штрафи та інші санкції</t>
  </si>
  <si>
    <t>Субвенція з місцевого бюджету на співфінансування інвестиційних проектів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</si>
  <si>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</si>
  <si>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</si>
  <si>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Концесійні платежі щодо об'єктів комунальної власності (крім тих, які мають цільові спрямування  згідно із законом)</t>
  </si>
  <si>
    <t>Субвенція з державного бюджету місцевим бюджетам на реалізацію проектів в рамках Надзвичайної  кредитної програми для відновлення України</t>
  </si>
  <si>
    <t>Субвенція з 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</si>
  <si>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</si>
  <si>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Підтримка та утримання малих групових будинків</t>
  </si>
  <si>
    <t>Загальний фонд</t>
  </si>
  <si>
    <t>Місцеві податки та збори, що сплачуються (перераховуються) згідно з Податковиим кодексом України</t>
  </si>
  <si>
    <t>Звіт</t>
  </si>
  <si>
    <t>План на 2022 рік з урахуванням змін</t>
  </si>
  <si>
    <t>План на 2022 рік                                     з урахуванням змін</t>
  </si>
  <si>
    <t>% виконання плану                    на 2022 рік з урахуванням змін</t>
  </si>
  <si>
    <t>% виконання плану                               на 2022рік з урахуванням змін</t>
  </si>
  <si>
    <t>% виконання плану                              на 2022 рік  з урахуванням змін</t>
  </si>
  <si>
    <t xml:space="preserve">                Додаток  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</si>
  <si>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КМУ у попередньому бюджетному періоді)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</si>
  <si>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</si>
  <si>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</si>
  <si>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Заходи із запобігання та ліквідації надзвичайних ситуацій та наслідків стихійного лиха</t>
  </si>
  <si>
    <t>Інші заходи громадського порядку та безпеки</t>
  </si>
  <si>
    <t>РАЗОМ ДОХОДІВ (без урахування міжбюджетних трансфертів)</t>
  </si>
  <si>
    <t>УСЬОГО ДОХОДІВ</t>
  </si>
  <si>
    <t>УСЬОГО ВИДАТКІВ</t>
  </si>
  <si>
    <t>УСЬОГО ВИТРАТ:</t>
  </si>
  <si>
    <t>Показники місцевого бюджету згідно з бюджетною класифікацією</t>
  </si>
  <si>
    <t xml:space="preserve"> про виконання бюджету Кам'янської міської територіальної громади по доходах і витратах за І півріччя  2022 року</t>
  </si>
  <si>
    <t>План на І півріччя 2022 року з урахуванням змін</t>
  </si>
  <si>
    <t>Виконано за                                                                             І півріччя 2022 року</t>
  </si>
  <si>
    <t>% виконання плану                              на  І півріччя  2022 року з урахуванням змін</t>
  </si>
  <si>
    <t>Виконано за                                                            І півріччя                2022 року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</si>
  <si>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 підпунктом 213.1.14 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</si>
  <si>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</si>
  <si>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</si>
  <si>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</si>
  <si>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</si>
  <si>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</si>
  <si>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</si>
  <si>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</si>
  <si>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</si>
  <si>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</si>
  <si>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</si>
  <si>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</si>
  <si>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</si>
  <si>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</si>
  <si>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t>Видатки, пов'язані з наданням підтримки внутрішньопереміщеним та/або евакуйованим особам у з'вязку з введенням воєнного стану в Україні</t>
  </si>
  <si>
    <t>Субвенція з місцевого бюджету на закупівлю опорними закладами охорони здоров’я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</si>
  <si>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r>
      <t>Державне управління</t>
    </r>
    <r>
      <rPr>
        <sz val="18"/>
        <rFont val="Times New Roman"/>
        <family val="1"/>
      </rPr>
      <t>, у тому числі</t>
    </r>
  </si>
  <si>
    <r>
      <t>Освіта</t>
    </r>
    <r>
      <rPr>
        <sz val="18"/>
        <rFont val="Times New Roman"/>
        <family val="1"/>
      </rPr>
      <t>, у тому числі</t>
    </r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</si>
  <si>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</si>
  <si>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</si>
  <si>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</si>
  <si>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</si>
  <si>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r>
      <t>І</t>
    </r>
    <r>
      <rPr>
        <b/>
        <sz val="18"/>
        <rFont val="Times New Roman"/>
        <family val="1"/>
      </rPr>
      <t>нша діяльність</t>
    </r>
  </si>
  <si>
    <t xml:space="preserve">Середньострокові зобов'язання (внутрішні) - погашення місцевого боргу по кредитах            від акціонерного товариства «Державний ощадний банк України» </t>
  </si>
  <si>
    <t xml:space="preserve">Середньострокові зобов'язанна (зовнішні) - погашення місцевого боргу по кредиту                від міжнародної фінансової організації Північної екологічної фінансової корпорації (НЕФКО) </t>
  </si>
  <si>
    <t xml:space="preserve">                до рішення  міської ради</t>
  </si>
  <si>
    <t xml:space="preserve">Секретар міської ради                                                                                         </t>
  </si>
  <si>
    <t>Наталія КТІТАРОВА</t>
  </si>
  <si>
    <r>
      <t xml:space="preserve">                від </t>
    </r>
    <r>
      <rPr>
        <u val="single"/>
        <sz val="28.5"/>
        <rFont val="Times New Roman"/>
        <family val="1"/>
      </rPr>
      <t xml:space="preserve">19.08.2022 </t>
    </r>
    <r>
      <rPr>
        <sz val="28.5"/>
        <rFont val="Times New Roman"/>
        <family val="1"/>
      </rPr>
      <t xml:space="preserve">№ </t>
    </r>
    <r>
      <rPr>
        <u val="single"/>
        <sz val="28.5"/>
        <rFont val="Times New Roman"/>
        <family val="1"/>
      </rPr>
      <t>638-22/VIII</t>
    </r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</si>
</sst>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00"/>
    <numFmt numFmtId="206" formatCode="0.0000"/>
    <numFmt numFmtId="207" formatCode="0.000"/>
    <numFmt numFmtId="208" formatCode="0.0000000"/>
    <numFmt numFmtId="209" formatCode="0.00000000"/>
    <numFmt numFmtId="210" formatCode="0.000000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"/>
    <numFmt numFmtId="217" formatCode="#,##0.0&quot;р.&quot;"/>
  </numFmts>
  <fonts count="77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b/>
      <sz val="34"/>
      <name val="Times New Roman"/>
      <family val="1"/>
    </font>
    <font>
      <sz val="34"/>
      <name val="Times New Roman"/>
      <family val="1"/>
    </font>
    <font>
      <sz val="34"/>
      <name val="Arial Cyr"/>
      <family val="2"/>
    </font>
    <font>
      <b/>
      <sz val="34"/>
      <name val="Arial Cyr"/>
      <family val="2"/>
    </font>
    <font>
      <sz val="60"/>
      <name val="Times New Roman"/>
      <family val="1"/>
    </font>
    <font>
      <sz val="36"/>
      <name val="Times New Roman"/>
      <family val="1"/>
    </font>
    <font>
      <sz val="36"/>
      <name val="Arial Cyr"/>
      <family val="2"/>
    </font>
    <font>
      <b/>
      <sz val="45"/>
      <name val="Times New Roman"/>
      <family val="1"/>
    </font>
    <font>
      <sz val="45"/>
      <name val="Arial Cyr"/>
      <family val="2"/>
    </font>
    <font>
      <sz val="70"/>
      <name val="Times New Roman"/>
      <family val="1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sz val="8"/>
      <name val="Arial Cyr"/>
      <family val="0"/>
    </font>
    <font>
      <sz val="24"/>
      <name val="Arial Cyr"/>
      <family val="2"/>
    </font>
    <font>
      <sz val="28.5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0"/>
      <name val="Times New Roman"/>
      <family val="1"/>
    </font>
    <font>
      <b/>
      <sz val="18"/>
      <name val="Arial Cyr"/>
      <family val="0"/>
    </font>
    <font>
      <i/>
      <sz val="20"/>
      <name val="Times New Roman"/>
      <family val="1"/>
    </font>
    <font>
      <sz val="18"/>
      <name val="Rockwell Condensed"/>
      <family val="1"/>
    </font>
    <font>
      <b/>
      <i/>
      <sz val="20"/>
      <name val="Times New Roman"/>
      <family val="1"/>
    </font>
    <font>
      <b/>
      <sz val="20"/>
      <name val="Arial Cyr"/>
      <family val="2"/>
    </font>
    <font>
      <b/>
      <sz val="14"/>
      <name val="Times New Roman"/>
      <family val="1"/>
    </font>
    <font>
      <b/>
      <sz val="28"/>
      <name val="Times New Roman"/>
      <family val="1"/>
    </font>
    <font>
      <b/>
      <sz val="28"/>
      <name val="Arial Cyr"/>
      <family val="2"/>
    </font>
    <font>
      <sz val="28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28.5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04" fontId="0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204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204" fontId="21" fillId="0" borderId="0" xfId="0" applyNumberFormat="1" applyFont="1" applyFill="1" applyAlignment="1">
      <alignment horizontal="left"/>
    </xf>
    <xf numFmtId="20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04" fontId="22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216" fontId="26" fillId="33" borderId="0" xfId="0" applyNumberFormat="1" applyFont="1" applyFill="1" applyBorder="1" applyAlignment="1">
      <alignment/>
    </xf>
    <xf numFmtId="216" fontId="2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 wrapText="1"/>
    </xf>
    <xf numFmtId="204" fontId="21" fillId="33" borderId="0" xfId="0" applyNumberFormat="1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/>
    </xf>
    <xf numFmtId="0" fontId="24" fillId="33" borderId="10" xfId="0" applyFont="1" applyFill="1" applyBorder="1" applyAlignment="1">
      <alignment horizontal="center" textRotation="90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204" fontId="6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204" fontId="6" fillId="33" borderId="0" xfId="0" applyNumberFormat="1" applyFont="1" applyFill="1" applyBorder="1" applyAlignment="1">
      <alignment horizontal="center" vertical="center" wrapText="1"/>
    </xf>
    <xf numFmtId="204" fontId="7" fillId="33" borderId="0" xfId="0" applyNumberFormat="1" applyFont="1" applyFill="1" applyBorder="1" applyAlignment="1">
      <alignment horizontal="center" vertical="center"/>
    </xf>
    <xf numFmtId="204" fontId="6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204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216" fontId="0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204" fontId="22" fillId="33" borderId="0" xfId="0" applyNumberFormat="1" applyFont="1" applyFill="1" applyAlignment="1">
      <alignment/>
    </xf>
    <xf numFmtId="204" fontId="20" fillId="33" borderId="0" xfId="0" applyNumberFormat="1" applyFont="1" applyFill="1" applyAlignment="1">
      <alignment/>
    </xf>
    <xf numFmtId="204" fontId="0" fillId="33" borderId="0" xfId="0" applyNumberFormat="1" applyFont="1" applyFill="1" applyAlignment="1">
      <alignment/>
    </xf>
    <xf numFmtId="216" fontId="30" fillId="33" borderId="0" xfId="0" applyNumberFormat="1" applyFont="1" applyFill="1" applyBorder="1" applyAlignment="1">
      <alignment/>
    </xf>
    <xf numFmtId="216" fontId="30" fillId="0" borderId="0" xfId="0" applyNumberFormat="1" applyFont="1" applyBorder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216" fontId="3" fillId="33" borderId="0" xfId="0" applyNumberFormat="1" applyFont="1" applyFill="1" applyBorder="1" applyAlignment="1">
      <alignment horizontal="center" vertical="center" wrapText="1"/>
    </xf>
    <xf numFmtId="216" fontId="31" fillId="33" borderId="0" xfId="0" applyNumberFormat="1" applyFont="1" applyFill="1" applyBorder="1" applyAlignment="1">
      <alignment/>
    </xf>
    <xf numFmtId="0" fontId="25" fillId="33" borderId="10" xfId="0" applyFont="1" applyFill="1" applyBorder="1" applyAlignment="1" applyProtection="1">
      <alignment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216" fontId="3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1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 applyProtection="1">
      <alignment vertical="center" wrapText="1"/>
      <protection locked="0"/>
    </xf>
    <xf numFmtId="216" fontId="32" fillId="33" borderId="10" xfId="0" applyNumberFormat="1" applyFont="1" applyFill="1" applyBorder="1" applyAlignment="1">
      <alignment horizontal="center" vertical="center"/>
    </xf>
    <xf numFmtId="216" fontId="5" fillId="33" borderId="10" xfId="0" applyNumberFormat="1" applyFont="1" applyFill="1" applyBorder="1" applyAlignment="1">
      <alignment/>
    </xf>
    <xf numFmtId="21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vertical="center" wrapText="1"/>
    </xf>
    <xf numFmtId="21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42" applyFont="1" applyAlignment="1" applyProtection="1">
      <alignment vertical="top" wrapText="1"/>
      <protection/>
    </xf>
    <xf numFmtId="0" fontId="24" fillId="0" borderId="10" xfId="42" applyFont="1" applyBorder="1" applyAlignment="1" applyProtection="1">
      <alignment vertical="top" wrapText="1"/>
      <protection/>
    </xf>
    <xf numFmtId="216" fontId="3" fillId="33" borderId="13" xfId="0" applyNumberFormat="1" applyFont="1" applyFill="1" applyBorder="1" applyAlignment="1">
      <alignment horizontal="center" vertical="center" wrapText="1"/>
    </xf>
    <xf numFmtId="216" fontId="32" fillId="33" borderId="10" xfId="0" applyNumberFormat="1" applyFont="1" applyFill="1" applyBorder="1" applyAlignment="1" applyProtection="1">
      <alignment horizontal="center" vertical="center" wrapText="1"/>
      <protection/>
    </xf>
    <xf numFmtId="216" fontId="3" fillId="33" borderId="10" xfId="0" applyNumberFormat="1" applyFont="1" applyFill="1" applyBorder="1" applyAlignment="1" applyProtection="1">
      <alignment horizontal="center" vertical="center" wrapText="1"/>
      <protection/>
    </xf>
    <xf numFmtId="216" fontId="32" fillId="33" borderId="10" xfId="0" applyNumberFormat="1" applyFont="1" applyFill="1" applyBorder="1" applyAlignment="1" applyProtection="1">
      <alignment horizontal="center" vertical="center" wrapText="1"/>
      <protection locked="0"/>
    </xf>
    <xf numFmtId="216" fontId="34" fillId="33" borderId="10" xfId="0" applyNumberFormat="1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vertical="center" wrapText="1"/>
    </xf>
    <xf numFmtId="21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4" xfId="0" applyNumberFormat="1" applyFont="1" applyFill="1" applyBorder="1" applyAlignment="1">
      <alignment horizontal="center" vertical="center"/>
    </xf>
    <xf numFmtId="216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3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216" fontId="32" fillId="33" borderId="10" xfId="0" applyNumberFormat="1" applyFont="1" applyFill="1" applyBorder="1" applyAlignment="1">
      <alignment horizontal="center" vertical="center" wrapText="1"/>
    </xf>
    <xf numFmtId="216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 applyProtection="1">
      <alignment horizontal="justify" vertical="center" wrapText="1"/>
      <protection locked="0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216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16" fontId="5" fillId="33" borderId="15" xfId="0" applyNumberFormat="1" applyFont="1" applyFill="1" applyBorder="1" applyAlignment="1">
      <alignment/>
    </xf>
    <xf numFmtId="216" fontId="3" fillId="33" borderId="15" xfId="0" applyNumberFormat="1" applyFont="1" applyFill="1" applyBorder="1" applyAlignment="1">
      <alignment horizontal="center" vertical="center"/>
    </xf>
    <xf numFmtId="216" fontId="32" fillId="33" borderId="15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vertical="center" wrapText="1"/>
    </xf>
    <xf numFmtId="21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16" fontId="5" fillId="33" borderId="13" xfId="0" applyNumberFormat="1" applyFont="1" applyFill="1" applyBorder="1" applyAlignment="1">
      <alignment/>
    </xf>
    <xf numFmtId="216" fontId="3" fillId="33" borderId="10" xfId="0" applyNumberFormat="1" applyFont="1" applyFill="1" applyBorder="1" applyAlignment="1">
      <alignment vertical="center" wrapText="1"/>
    </xf>
    <xf numFmtId="216" fontId="3" fillId="33" borderId="14" xfId="0" applyNumberFormat="1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216" fontId="3" fillId="33" borderId="13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 wrapText="1"/>
    </xf>
    <xf numFmtId="216" fontId="3" fillId="33" borderId="0" xfId="0" applyNumberFormat="1" applyFont="1" applyFill="1" applyAlignment="1">
      <alignment horizontal="center" vertical="center" wrapText="1"/>
    </xf>
    <xf numFmtId="0" fontId="2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16" fontId="32" fillId="33" borderId="10" xfId="0" applyNumberFormat="1" applyFont="1" applyFill="1" applyBorder="1" applyAlignment="1">
      <alignment horizontal="center" vertical="center"/>
    </xf>
    <xf numFmtId="216" fontId="36" fillId="33" borderId="10" xfId="0" applyNumberFormat="1" applyFont="1" applyFill="1" applyBorder="1" applyAlignment="1">
      <alignment horizontal="center" vertical="center"/>
    </xf>
    <xf numFmtId="216" fontId="32" fillId="33" borderId="10" xfId="0" applyNumberFormat="1" applyFont="1" applyFill="1" applyBorder="1" applyAlignment="1" applyProtection="1">
      <alignment horizontal="center" vertical="center"/>
      <protection locked="0"/>
    </xf>
    <xf numFmtId="216" fontId="3" fillId="33" borderId="10" xfId="0" applyNumberFormat="1" applyFont="1" applyFill="1" applyBorder="1" applyAlignment="1" applyProtection="1">
      <alignment horizontal="center" vertical="center"/>
      <protection locked="0"/>
    </xf>
    <xf numFmtId="216" fontId="3" fillId="33" borderId="10" xfId="0" applyNumberFormat="1" applyFont="1" applyFill="1" applyBorder="1" applyAlignment="1" applyProtection="1">
      <alignment horizontal="center" vertical="center" wrapText="1"/>
      <protection/>
    </xf>
    <xf numFmtId="216" fontId="37" fillId="33" borderId="10" xfId="0" applyNumberFormat="1" applyFont="1" applyFill="1" applyBorder="1" applyAlignment="1">
      <alignment/>
    </xf>
    <xf numFmtId="0" fontId="24" fillId="33" borderId="10" xfId="0" applyFont="1" applyFill="1" applyBorder="1" applyAlignment="1" applyProtection="1">
      <alignment horizontal="justify" vertical="center" wrapText="1"/>
      <protection locked="0"/>
    </xf>
    <xf numFmtId="216" fontId="3" fillId="33" borderId="10" xfId="0" applyNumberFormat="1" applyFont="1" applyFill="1" applyBorder="1" applyAlignment="1">
      <alignment vertical="center"/>
    </xf>
    <xf numFmtId="216" fontId="3" fillId="33" borderId="14" xfId="0" applyNumberFormat="1" applyFont="1" applyFill="1" applyBorder="1" applyAlignment="1">
      <alignment horizontal="center" vertical="center" wrapText="1"/>
    </xf>
    <xf numFmtId="216" fontId="3" fillId="0" borderId="10" xfId="0" applyNumberFormat="1" applyFont="1" applyFill="1" applyBorder="1" applyAlignment="1">
      <alignment horizontal="center" vertical="center" wrapText="1"/>
    </xf>
    <xf numFmtId="216" fontId="3" fillId="0" borderId="13" xfId="0" applyNumberFormat="1" applyFont="1" applyFill="1" applyBorder="1" applyAlignment="1">
      <alignment horizontal="center" vertical="center" wrapText="1"/>
    </xf>
    <xf numFmtId="49" fontId="32" fillId="33" borderId="10" xfId="0" applyNumberFormat="1" applyFont="1" applyFill="1" applyBorder="1" applyAlignment="1">
      <alignment horizontal="center" vertical="center" wrapText="1"/>
    </xf>
    <xf numFmtId="204" fontId="3" fillId="33" borderId="13" xfId="0" applyNumberFormat="1" applyFont="1" applyFill="1" applyBorder="1" applyAlignment="1">
      <alignment horizontal="center" vertical="center" wrapText="1"/>
    </xf>
    <xf numFmtId="204" fontId="32" fillId="33" borderId="10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204" fontId="3" fillId="33" borderId="10" xfId="0" applyNumberFormat="1" applyFont="1" applyFill="1" applyBorder="1" applyAlignment="1">
      <alignment horizontal="center" vertical="center" wrapText="1"/>
    </xf>
    <xf numFmtId="204" fontId="32" fillId="33" borderId="13" xfId="0" applyNumberFormat="1" applyFont="1" applyFill="1" applyBorder="1" applyAlignment="1">
      <alignment horizontal="center" vertical="center" wrapText="1"/>
    </xf>
    <xf numFmtId="216" fontId="32" fillId="33" borderId="13" xfId="0" applyNumberFormat="1" applyFont="1" applyFill="1" applyBorder="1" applyAlignment="1">
      <alignment horizontal="center" vertical="center" wrapText="1"/>
    </xf>
    <xf numFmtId="204" fontId="3" fillId="33" borderId="1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204" fontId="3" fillId="33" borderId="16" xfId="0" applyNumberFormat="1" applyFont="1" applyFill="1" applyBorder="1" applyAlignment="1">
      <alignment horizontal="center" vertical="center" wrapText="1"/>
    </xf>
    <xf numFmtId="216" fontId="3" fillId="33" borderId="16" xfId="0" applyNumberFormat="1" applyFont="1" applyFill="1" applyBorder="1" applyAlignment="1">
      <alignment horizontal="center" vertical="center" wrapText="1"/>
    </xf>
    <xf numFmtId="204" fontId="32" fillId="33" borderId="16" xfId="0" applyNumberFormat="1" applyFont="1" applyFill="1" applyBorder="1" applyAlignment="1">
      <alignment horizontal="center" vertical="center" wrapText="1"/>
    </xf>
    <xf numFmtId="216" fontId="32" fillId="33" borderId="16" xfId="0" applyNumberFormat="1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wrapText="1"/>
    </xf>
    <xf numFmtId="0" fontId="24" fillId="33" borderId="14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quotePrefix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204" fontId="38" fillId="0" borderId="0" xfId="0" applyNumberFormat="1" applyFont="1" applyBorder="1" applyAlignment="1">
      <alignment horizontal="center" vertical="center" wrapText="1"/>
    </xf>
    <xf numFmtId="216" fontId="38" fillId="0" borderId="0" xfId="0" applyNumberFormat="1" applyFont="1" applyBorder="1" applyAlignment="1">
      <alignment horizontal="center" vertical="center" wrapText="1"/>
    </xf>
    <xf numFmtId="216" fontId="38" fillId="33" borderId="0" xfId="0" applyNumberFormat="1" applyFont="1" applyFill="1" applyBorder="1" applyAlignment="1">
      <alignment horizontal="center" vertical="center" wrapText="1"/>
    </xf>
    <xf numFmtId="216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204" fontId="40" fillId="33" borderId="0" xfId="0" applyNumberFormat="1" applyFont="1" applyFill="1" applyAlignment="1">
      <alignment/>
    </xf>
    <xf numFmtId="0" fontId="4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9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216" fontId="3" fillId="33" borderId="14" xfId="0" applyNumberFormat="1" applyFont="1" applyFill="1" applyBorder="1" applyAlignment="1">
      <alignment horizontal="center" vertical="center"/>
    </xf>
    <xf numFmtId="216" fontId="3" fillId="33" borderId="13" xfId="0" applyNumberFormat="1" applyFont="1" applyFill="1" applyBorder="1" applyAlignment="1">
      <alignment horizontal="center" vertical="center"/>
    </xf>
    <xf numFmtId="216" fontId="3" fillId="33" borderId="14" xfId="0" applyNumberFormat="1" applyFont="1" applyFill="1" applyBorder="1" applyAlignment="1" applyProtection="1">
      <alignment horizontal="center" vertical="center" wrapText="1"/>
      <protection/>
    </xf>
    <xf numFmtId="216" fontId="3" fillId="33" borderId="13" xfId="0" applyNumberFormat="1" applyFont="1" applyFill="1" applyBorder="1" applyAlignment="1" applyProtection="1">
      <alignment horizontal="center" vertical="center" wrapText="1"/>
      <protection/>
    </xf>
    <xf numFmtId="204" fontId="24" fillId="33" borderId="10" xfId="0" applyNumberFormat="1" applyFont="1" applyFill="1" applyBorder="1" applyAlignment="1">
      <alignment horizontal="center" vertical="center" textRotation="90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216" fontId="3" fillId="33" borderId="14" xfId="0" applyNumberFormat="1" applyFont="1" applyFill="1" applyBorder="1" applyAlignment="1">
      <alignment horizontal="center" vertical="center" wrapText="1"/>
    </xf>
    <xf numFmtId="216" fontId="3" fillId="33" borderId="13" xfId="0" applyNumberFormat="1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216" fontId="3" fillId="33" borderId="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textRotation="90" wrapText="1"/>
    </xf>
    <xf numFmtId="0" fontId="24" fillId="33" borderId="14" xfId="0" applyFont="1" applyFill="1" applyBorder="1" applyAlignment="1">
      <alignment horizontal="center" vertical="center" textRotation="90" wrapText="1"/>
    </xf>
    <xf numFmtId="0" fontId="24" fillId="33" borderId="15" xfId="0" applyFont="1" applyFill="1" applyBorder="1" applyAlignment="1">
      <alignment horizontal="center" vertical="center" textRotation="90" wrapText="1"/>
    </xf>
    <xf numFmtId="0" fontId="24" fillId="33" borderId="13" xfId="0" applyFont="1" applyFill="1" applyBorder="1" applyAlignment="1">
      <alignment horizontal="center" vertical="center" textRotation="90" wrapText="1"/>
    </xf>
    <xf numFmtId="21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>
      <alignment wrapText="1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21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16" fontId="3" fillId="33" borderId="1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3" fillId="33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204" fontId="29" fillId="0" borderId="0" xfId="0" applyNumberFormat="1" applyFont="1" applyFill="1" applyAlignment="1">
      <alignment horizontal="left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204" fontId="7" fillId="33" borderId="0" xfId="0" applyNumberFormat="1" applyFont="1" applyFill="1" applyBorder="1" applyAlignment="1">
      <alignment horizontal="center" vertical="center"/>
    </xf>
    <xf numFmtId="204" fontId="7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175</xdr:row>
      <xdr:rowOff>485775</xdr:rowOff>
    </xdr:from>
    <xdr:to>
      <xdr:col>1</xdr:col>
      <xdr:colOff>714375</xdr:colOff>
      <xdr:row>175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744855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2755-17#n20318" TargetMode="External" /><Relationship Id="rId2" Type="http://schemas.openxmlformats.org/officeDocument/2006/relationships/hyperlink" Target="https://zakon.rada.gov.ua/rada/show/2755-17#n2031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56"/>
  <sheetViews>
    <sheetView tabSelected="1" view="pageBreakPreview" zoomScale="59" zoomScaleSheetLayoutView="59" zoomScalePageLayoutView="40" workbookViewId="0" topLeftCell="A27">
      <selection activeCell="A4" sqref="A4"/>
    </sheetView>
  </sheetViews>
  <sheetFormatPr defaultColWidth="9.00390625" defaultRowHeight="12.75"/>
  <cols>
    <col min="1" max="1" width="132.375" style="9" customWidth="1"/>
    <col min="2" max="2" width="20.375" style="1" customWidth="1"/>
    <col min="3" max="3" width="21.625" style="1" customWidth="1"/>
    <col min="4" max="4" width="36.125" style="3" hidden="1" customWidth="1"/>
    <col min="5" max="5" width="6.25390625" style="1" hidden="1" customWidth="1"/>
    <col min="6" max="6" width="43.875" style="1" hidden="1" customWidth="1"/>
    <col min="7" max="7" width="22.00390625" style="1" customWidth="1"/>
    <col min="8" max="8" width="24.625" style="26" customWidth="1"/>
    <col min="9" max="9" width="41.00390625" style="1" hidden="1" customWidth="1"/>
    <col min="10" max="10" width="22.375" style="1" customWidth="1"/>
    <col min="11" max="11" width="20.375" style="1" customWidth="1"/>
    <col min="12" max="12" width="35.125" style="1" hidden="1" customWidth="1"/>
    <col min="13" max="13" width="23.375" style="8" customWidth="1"/>
    <col min="14" max="14" width="24.125" style="65" customWidth="1"/>
    <col min="15" max="15" width="10.625" style="2" hidden="1" customWidth="1"/>
    <col min="16" max="16" width="2.25390625" style="2" hidden="1" customWidth="1"/>
    <col min="17" max="17" width="22.375" style="2" customWidth="1"/>
    <col min="18" max="18" width="24.875" style="2" customWidth="1"/>
    <col min="19" max="19" width="23.75390625" style="65" customWidth="1"/>
    <col min="20" max="20" width="23.00390625" style="2" customWidth="1"/>
    <col min="21" max="21" width="29.875" style="4" customWidth="1"/>
    <col min="22" max="22" width="35.25390625" style="4" customWidth="1"/>
    <col min="23" max="23" width="24.125" style="4" hidden="1" customWidth="1"/>
    <col min="24" max="24" width="30.75390625" style="4" customWidth="1"/>
    <col min="25" max="16384" width="9.125" style="1" customWidth="1"/>
  </cols>
  <sheetData>
    <row r="1" spans="1:24" s="7" customFormat="1" ht="35.25" customHeight="1">
      <c r="A1" s="13"/>
      <c r="B1" s="13"/>
      <c r="C1" s="13"/>
      <c r="D1" s="13"/>
      <c r="E1" s="13"/>
      <c r="F1" s="13"/>
      <c r="G1" s="13"/>
      <c r="H1" s="62"/>
      <c r="I1" s="13"/>
      <c r="J1" s="13"/>
      <c r="K1" s="13"/>
      <c r="L1" s="13"/>
      <c r="M1" s="14"/>
      <c r="N1" s="203" t="s">
        <v>293</v>
      </c>
      <c r="O1" s="203"/>
      <c r="P1" s="203"/>
      <c r="Q1" s="203"/>
      <c r="R1" s="203"/>
      <c r="S1" s="203"/>
      <c r="T1" s="203"/>
      <c r="U1" s="6"/>
      <c r="V1" s="6"/>
      <c r="W1" s="6"/>
      <c r="X1" s="6"/>
    </row>
    <row r="2" spans="1:24" s="7" customFormat="1" ht="32.25" customHeight="1">
      <c r="A2" s="13"/>
      <c r="B2" s="13"/>
      <c r="C2" s="13"/>
      <c r="D2" s="13"/>
      <c r="E2" s="13"/>
      <c r="F2" s="13"/>
      <c r="G2" s="13"/>
      <c r="H2" s="62"/>
      <c r="I2" s="13"/>
      <c r="J2" s="13"/>
      <c r="K2" s="13"/>
      <c r="L2" s="13"/>
      <c r="M2" s="15"/>
      <c r="N2" s="204" t="s">
        <v>334</v>
      </c>
      <c r="O2" s="204"/>
      <c r="P2" s="204"/>
      <c r="Q2" s="204"/>
      <c r="R2" s="204"/>
      <c r="S2" s="204"/>
      <c r="T2" s="204"/>
      <c r="U2" s="6"/>
      <c r="V2" s="6"/>
      <c r="W2" s="6"/>
      <c r="X2" s="6"/>
    </row>
    <row r="3" spans="1:24" s="7" customFormat="1" ht="34.5" customHeight="1" hidden="1">
      <c r="A3" s="13"/>
      <c r="B3" s="13"/>
      <c r="C3" s="13"/>
      <c r="D3" s="13"/>
      <c r="E3" s="13"/>
      <c r="F3" s="13"/>
      <c r="G3" s="13"/>
      <c r="H3" s="62"/>
      <c r="I3" s="13"/>
      <c r="J3" s="13"/>
      <c r="K3" s="13"/>
      <c r="L3" s="13"/>
      <c r="M3" s="16" t="s">
        <v>29</v>
      </c>
      <c r="N3" s="204"/>
      <c r="O3" s="204"/>
      <c r="P3" s="204"/>
      <c r="Q3" s="204"/>
      <c r="R3" s="204"/>
      <c r="S3" s="204"/>
      <c r="T3" s="204"/>
      <c r="U3" s="6"/>
      <c r="V3" s="6"/>
      <c r="W3" s="6"/>
      <c r="X3" s="6"/>
    </row>
    <row r="4" spans="1:24" s="7" customFormat="1" ht="36.75" customHeight="1">
      <c r="A4" s="13"/>
      <c r="B4" s="13"/>
      <c r="C4" s="13"/>
      <c r="D4" s="13"/>
      <c r="E4" s="13"/>
      <c r="F4" s="13"/>
      <c r="G4" s="13"/>
      <c r="H4" s="62"/>
      <c r="I4" s="13"/>
      <c r="J4" s="13"/>
      <c r="K4" s="13"/>
      <c r="L4" s="13"/>
      <c r="M4" s="17" t="s">
        <v>30</v>
      </c>
      <c r="N4" s="203" t="s">
        <v>337</v>
      </c>
      <c r="O4" s="203"/>
      <c r="P4" s="203"/>
      <c r="Q4" s="203"/>
      <c r="R4" s="203"/>
      <c r="S4" s="203"/>
      <c r="T4" s="203"/>
      <c r="U4" s="5"/>
      <c r="V4" s="5"/>
      <c r="W4" s="5"/>
      <c r="X4" s="6"/>
    </row>
    <row r="5" spans="1:24" s="7" customFormat="1" ht="12" customHeight="1">
      <c r="A5" s="13"/>
      <c r="B5" s="13"/>
      <c r="C5" s="13"/>
      <c r="D5" s="13"/>
      <c r="E5" s="13"/>
      <c r="F5" s="13"/>
      <c r="G5" s="13"/>
      <c r="H5" s="62"/>
      <c r="I5" s="13"/>
      <c r="J5" s="13"/>
      <c r="K5" s="13"/>
      <c r="L5" s="13"/>
      <c r="M5" s="201"/>
      <c r="N5" s="201"/>
      <c r="O5" s="201"/>
      <c r="P5" s="201"/>
      <c r="Q5" s="201"/>
      <c r="R5" s="201"/>
      <c r="S5" s="201"/>
      <c r="T5" s="18"/>
      <c r="U5" s="6"/>
      <c r="V5" s="6"/>
      <c r="W5" s="6"/>
      <c r="X5" s="6"/>
    </row>
    <row r="6" spans="1:24" s="29" customFormat="1" ht="35.25" customHeight="1">
      <c r="A6" s="197" t="s">
        <v>287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27"/>
      <c r="V6" s="27"/>
      <c r="W6" s="28"/>
      <c r="X6" s="28"/>
    </row>
    <row r="7" spans="1:24" s="29" customFormat="1" ht="42" customHeight="1">
      <c r="A7" s="197" t="s">
        <v>304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27"/>
      <c r="V7" s="27"/>
      <c r="W7" s="28"/>
      <c r="X7" s="28"/>
    </row>
    <row r="8" spans="1:24" s="26" customFormat="1" ht="31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30"/>
      <c r="O8" s="30"/>
      <c r="P8" s="30"/>
      <c r="Q8" s="30"/>
      <c r="R8" s="30"/>
      <c r="S8" s="30"/>
      <c r="T8" s="32" t="s">
        <v>234</v>
      </c>
      <c r="U8" s="33"/>
      <c r="V8" s="33"/>
      <c r="W8" s="25"/>
      <c r="X8" s="25"/>
    </row>
    <row r="9" spans="1:24" s="34" customFormat="1" ht="31.5" customHeight="1">
      <c r="A9" s="182" t="s">
        <v>303</v>
      </c>
      <c r="B9" s="182" t="s">
        <v>18</v>
      </c>
      <c r="C9" s="198" t="s">
        <v>285</v>
      </c>
      <c r="D9" s="199"/>
      <c r="E9" s="199"/>
      <c r="F9" s="199"/>
      <c r="G9" s="199"/>
      <c r="H9" s="199"/>
      <c r="I9" s="199"/>
      <c r="J9" s="199"/>
      <c r="K9" s="199"/>
      <c r="L9" s="200"/>
      <c r="M9" s="205" t="s">
        <v>9</v>
      </c>
      <c r="N9" s="205"/>
      <c r="O9" s="205"/>
      <c r="P9" s="205"/>
      <c r="Q9" s="205"/>
      <c r="R9" s="206" t="s">
        <v>10</v>
      </c>
      <c r="S9" s="206"/>
      <c r="T9" s="206"/>
      <c r="U9" s="202"/>
      <c r="V9" s="202"/>
      <c r="W9" s="202"/>
      <c r="X9" s="202"/>
    </row>
    <row r="10" spans="1:24" s="37" customFormat="1" ht="12.75" customHeight="1">
      <c r="A10" s="182"/>
      <c r="B10" s="182"/>
      <c r="C10" s="169" t="s">
        <v>288</v>
      </c>
      <c r="D10" s="183" t="s">
        <v>20</v>
      </c>
      <c r="E10" s="183" t="s">
        <v>8</v>
      </c>
      <c r="F10" s="184" t="s">
        <v>27</v>
      </c>
      <c r="G10" s="169" t="s">
        <v>305</v>
      </c>
      <c r="H10" s="183" t="s">
        <v>306</v>
      </c>
      <c r="I10" s="183" t="s">
        <v>21</v>
      </c>
      <c r="J10" s="184" t="s">
        <v>307</v>
      </c>
      <c r="K10" s="184" t="s">
        <v>292</v>
      </c>
      <c r="L10" s="184" t="s">
        <v>28</v>
      </c>
      <c r="M10" s="169" t="s">
        <v>289</v>
      </c>
      <c r="N10" s="183" t="s">
        <v>308</v>
      </c>
      <c r="O10" s="35" t="s">
        <v>1</v>
      </c>
      <c r="P10" s="35" t="s">
        <v>6</v>
      </c>
      <c r="Q10" s="184" t="s">
        <v>290</v>
      </c>
      <c r="R10" s="169" t="s">
        <v>288</v>
      </c>
      <c r="S10" s="183" t="s">
        <v>306</v>
      </c>
      <c r="T10" s="184" t="s">
        <v>291</v>
      </c>
      <c r="U10" s="207"/>
      <c r="V10" s="207"/>
      <c r="W10" s="36"/>
      <c r="X10" s="207"/>
    </row>
    <row r="11" spans="1:24" s="37" customFormat="1" ht="27.75" customHeight="1">
      <c r="A11" s="182"/>
      <c r="B11" s="182"/>
      <c r="C11" s="169"/>
      <c r="D11" s="183"/>
      <c r="E11" s="183"/>
      <c r="F11" s="185"/>
      <c r="G11" s="169"/>
      <c r="H11" s="183"/>
      <c r="I11" s="183"/>
      <c r="J11" s="185"/>
      <c r="K11" s="185"/>
      <c r="L11" s="185"/>
      <c r="M11" s="169"/>
      <c r="N11" s="183"/>
      <c r="O11" s="35" t="s">
        <v>2</v>
      </c>
      <c r="P11" s="35"/>
      <c r="Q11" s="185"/>
      <c r="R11" s="169"/>
      <c r="S11" s="183"/>
      <c r="T11" s="185"/>
      <c r="U11" s="207"/>
      <c r="V11" s="207"/>
      <c r="W11" s="36"/>
      <c r="X11" s="207"/>
    </row>
    <row r="12" spans="1:24" s="37" customFormat="1" ht="27.75" customHeight="1">
      <c r="A12" s="182"/>
      <c r="B12" s="182"/>
      <c r="C12" s="169"/>
      <c r="D12" s="183"/>
      <c r="E12" s="183"/>
      <c r="F12" s="185"/>
      <c r="G12" s="169"/>
      <c r="H12" s="183"/>
      <c r="I12" s="183"/>
      <c r="J12" s="185"/>
      <c r="K12" s="185"/>
      <c r="L12" s="185"/>
      <c r="M12" s="169"/>
      <c r="N12" s="183"/>
      <c r="O12" s="35" t="s">
        <v>7</v>
      </c>
      <c r="P12" s="35"/>
      <c r="Q12" s="185"/>
      <c r="R12" s="169"/>
      <c r="S12" s="183"/>
      <c r="T12" s="185"/>
      <c r="U12" s="207"/>
      <c r="V12" s="207"/>
      <c r="W12" s="36"/>
      <c r="X12" s="207"/>
    </row>
    <row r="13" spans="1:24" s="37" customFormat="1" ht="27.75" customHeight="1">
      <c r="A13" s="182"/>
      <c r="B13" s="182"/>
      <c r="C13" s="169"/>
      <c r="D13" s="183"/>
      <c r="E13" s="183"/>
      <c r="F13" s="185"/>
      <c r="G13" s="169"/>
      <c r="H13" s="183"/>
      <c r="I13" s="183"/>
      <c r="J13" s="185"/>
      <c r="K13" s="185"/>
      <c r="L13" s="185"/>
      <c r="M13" s="169"/>
      <c r="N13" s="183"/>
      <c r="O13" s="35"/>
      <c r="P13" s="35"/>
      <c r="Q13" s="185"/>
      <c r="R13" s="169"/>
      <c r="S13" s="183"/>
      <c r="T13" s="185"/>
      <c r="U13" s="207"/>
      <c r="V13" s="207"/>
      <c r="W13" s="36"/>
      <c r="X13" s="207"/>
    </row>
    <row r="14" spans="1:78" s="37" customFormat="1" ht="73.5" customHeight="1">
      <c r="A14" s="182"/>
      <c r="B14" s="182"/>
      <c r="C14" s="169"/>
      <c r="D14" s="183"/>
      <c r="E14" s="183"/>
      <c r="F14" s="186"/>
      <c r="G14" s="169"/>
      <c r="H14" s="183"/>
      <c r="I14" s="183"/>
      <c r="J14" s="186"/>
      <c r="K14" s="186"/>
      <c r="L14" s="186"/>
      <c r="M14" s="169"/>
      <c r="N14" s="183"/>
      <c r="O14" s="35"/>
      <c r="P14" s="35"/>
      <c r="Q14" s="186"/>
      <c r="R14" s="169"/>
      <c r="S14" s="183"/>
      <c r="T14" s="186"/>
      <c r="U14" s="207"/>
      <c r="V14" s="207"/>
      <c r="W14" s="36"/>
      <c r="X14" s="207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</row>
    <row r="15" spans="1:78" s="42" customFormat="1" ht="38.25" customHeight="1">
      <c r="A15" s="170" t="s">
        <v>19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2"/>
      <c r="U15" s="39"/>
      <c r="V15" s="39"/>
      <c r="W15" s="40"/>
      <c r="X15" s="39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</row>
    <row r="16" spans="1:24" s="44" customFormat="1" ht="40.5" customHeight="1">
      <c r="A16" s="116" t="s">
        <v>36</v>
      </c>
      <c r="B16" s="70">
        <v>10000000</v>
      </c>
      <c r="C16" s="71">
        <f aca="true" t="shared" si="0" ref="C16:H16">C17+C28+C31+C45</f>
        <v>2292475.1</v>
      </c>
      <c r="D16" s="71">
        <f t="shared" si="0"/>
        <v>0</v>
      </c>
      <c r="E16" s="71">
        <f t="shared" si="0"/>
        <v>0</v>
      </c>
      <c r="F16" s="71">
        <f t="shared" si="0"/>
        <v>0</v>
      </c>
      <c r="G16" s="71">
        <f t="shared" si="0"/>
        <v>1099767.4</v>
      </c>
      <c r="H16" s="71">
        <f t="shared" si="0"/>
        <v>920523.3</v>
      </c>
      <c r="I16" s="71" t="e">
        <f>I17+I28++I31+I41+I45+I67</f>
        <v>#REF!</v>
      </c>
      <c r="J16" s="71">
        <f>H16/G16*100</f>
        <v>83.70163545491529</v>
      </c>
      <c r="K16" s="71">
        <f>H16/C16*100</f>
        <v>40.15412424763087</v>
      </c>
      <c r="L16" s="71"/>
      <c r="M16" s="71">
        <f>M17+M28++M31+M41+M45+M67</f>
        <v>8587.5</v>
      </c>
      <c r="N16" s="71">
        <f>N17+N28++N31+N41+N45+N67</f>
        <v>4504.7</v>
      </c>
      <c r="O16" s="71">
        <f>O17+O28++O31+O41+O45+O67</f>
        <v>0</v>
      </c>
      <c r="P16" s="71">
        <f>P17+P28++P31+P41+P45+P67</f>
        <v>0</v>
      </c>
      <c r="Q16" s="71">
        <f>N16/M16*100</f>
        <v>52.45647743813683</v>
      </c>
      <c r="R16" s="71">
        <f aca="true" t="shared" si="1" ref="R16:R47">C16+M16</f>
        <v>2301062.6</v>
      </c>
      <c r="S16" s="71">
        <f aca="true" t="shared" si="2" ref="S16:S47">H16+N16</f>
        <v>925028</v>
      </c>
      <c r="T16" s="71">
        <f>S16/R16*100</f>
        <v>40.200036278891325</v>
      </c>
      <c r="U16" s="43"/>
      <c r="V16" s="43"/>
      <c r="W16" s="43"/>
      <c r="X16" s="43"/>
    </row>
    <row r="17" spans="1:24" s="26" customFormat="1" ht="66" customHeight="1">
      <c r="A17" s="80" t="s">
        <v>37</v>
      </c>
      <c r="B17" s="70">
        <v>11000000</v>
      </c>
      <c r="C17" s="71">
        <f aca="true" t="shared" si="3" ref="C17:I17">C18+C26</f>
        <v>1143705</v>
      </c>
      <c r="D17" s="71">
        <f t="shared" si="3"/>
        <v>0</v>
      </c>
      <c r="E17" s="71">
        <f t="shared" si="3"/>
        <v>0</v>
      </c>
      <c r="F17" s="71">
        <f t="shared" si="3"/>
        <v>0</v>
      </c>
      <c r="G17" s="71">
        <f t="shared" si="3"/>
        <v>556630</v>
      </c>
      <c r="H17" s="71">
        <f t="shared" si="3"/>
        <v>483139.10000000003</v>
      </c>
      <c r="I17" s="71" t="e">
        <f t="shared" si="3"/>
        <v>#REF!</v>
      </c>
      <c r="J17" s="71">
        <f aca="true" t="shared" si="4" ref="J17:J82">H17/G17*100</f>
        <v>86.79717226883209</v>
      </c>
      <c r="K17" s="71">
        <f aca="true" t="shared" si="5" ref="K17:K82">H17/C17*100</f>
        <v>42.24333197808876</v>
      </c>
      <c r="L17" s="71"/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f t="shared" si="1"/>
        <v>1143705</v>
      </c>
      <c r="S17" s="71">
        <f t="shared" si="2"/>
        <v>483139.10000000003</v>
      </c>
      <c r="T17" s="71">
        <f aca="true" t="shared" si="6" ref="T17:T78">S17/R17*100</f>
        <v>42.24333197808876</v>
      </c>
      <c r="U17" s="43"/>
      <c r="V17" s="43"/>
      <c r="W17" s="45"/>
      <c r="X17" s="43"/>
    </row>
    <row r="18" spans="1:24" s="44" customFormat="1" ht="39.75" customHeight="1">
      <c r="A18" s="69" t="s">
        <v>38</v>
      </c>
      <c r="B18" s="70">
        <v>11010000</v>
      </c>
      <c r="C18" s="71">
        <f aca="true" t="shared" si="7" ref="C18:H18">C19+C20+C21+C24</f>
        <v>1143500</v>
      </c>
      <c r="D18" s="71">
        <f t="shared" si="7"/>
        <v>0</v>
      </c>
      <c r="E18" s="71">
        <f t="shared" si="7"/>
        <v>0</v>
      </c>
      <c r="F18" s="71">
        <f t="shared" si="7"/>
        <v>0</v>
      </c>
      <c r="G18" s="71">
        <f t="shared" si="7"/>
        <v>556500</v>
      </c>
      <c r="H18" s="71">
        <f t="shared" si="7"/>
        <v>482948.4</v>
      </c>
      <c r="I18" s="71" t="e">
        <f>I19+I20+I21+I24+#REF!</f>
        <v>#REF!</v>
      </c>
      <c r="J18" s="71">
        <f t="shared" si="4"/>
        <v>86.78318059299191</v>
      </c>
      <c r="K18" s="71">
        <f t="shared" si="5"/>
        <v>42.23422824661128</v>
      </c>
      <c r="L18" s="71"/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f t="shared" si="1"/>
        <v>1143500</v>
      </c>
      <c r="S18" s="71">
        <f t="shared" si="2"/>
        <v>482948.4</v>
      </c>
      <c r="T18" s="71">
        <f t="shared" si="6"/>
        <v>42.23422824661128</v>
      </c>
      <c r="U18" s="43"/>
      <c r="V18" s="43"/>
      <c r="W18" s="43"/>
      <c r="X18" s="43"/>
    </row>
    <row r="19" spans="1:24" s="26" customFormat="1" ht="48.75" customHeight="1">
      <c r="A19" s="72" t="s">
        <v>31</v>
      </c>
      <c r="B19" s="73">
        <v>11010100</v>
      </c>
      <c r="C19" s="74">
        <v>1102100</v>
      </c>
      <c r="D19" s="74"/>
      <c r="E19" s="75"/>
      <c r="F19" s="75"/>
      <c r="G19" s="75">
        <v>537550</v>
      </c>
      <c r="H19" s="75">
        <v>447550.3</v>
      </c>
      <c r="I19" s="75"/>
      <c r="J19" s="71">
        <f t="shared" si="4"/>
        <v>83.25742721607293</v>
      </c>
      <c r="K19" s="71">
        <f t="shared" si="5"/>
        <v>40.608864894292715</v>
      </c>
      <c r="L19" s="75"/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1"/>
        <v>1102100</v>
      </c>
      <c r="S19" s="74">
        <f t="shared" si="2"/>
        <v>447550.3</v>
      </c>
      <c r="T19" s="74">
        <f t="shared" si="6"/>
        <v>40.608864894292715</v>
      </c>
      <c r="U19" s="43"/>
      <c r="V19" s="43"/>
      <c r="W19" s="46"/>
      <c r="X19" s="43"/>
    </row>
    <row r="20" spans="1:24" s="26" customFormat="1" ht="93.75" customHeight="1">
      <c r="A20" s="72" t="s">
        <v>32</v>
      </c>
      <c r="B20" s="73">
        <v>11010200</v>
      </c>
      <c r="C20" s="74">
        <v>21800</v>
      </c>
      <c r="D20" s="74"/>
      <c r="E20" s="75"/>
      <c r="F20" s="75"/>
      <c r="G20" s="75">
        <v>10240</v>
      </c>
      <c r="H20" s="75">
        <v>26075.9</v>
      </c>
      <c r="I20" s="75"/>
      <c r="J20" s="71">
        <f t="shared" si="4"/>
        <v>254.6474609375</v>
      </c>
      <c r="K20" s="71">
        <f t="shared" si="5"/>
        <v>119.61422018348624</v>
      </c>
      <c r="L20" s="75"/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1"/>
        <v>21800</v>
      </c>
      <c r="S20" s="74">
        <f t="shared" si="2"/>
        <v>26075.9</v>
      </c>
      <c r="T20" s="74">
        <f t="shared" si="6"/>
        <v>119.61422018348624</v>
      </c>
      <c r="U20" s="43"/>
      <c r="V20" s="43"/>
      <c r="W20" s="46"/>
      <c r="X20" s="43"/>
    </row>
    <row r="21" spans="1:24" s="26" customFormat="1" ht="62.25" customHeight="1">
      <c r="A21" s="72" t="s">
        <v>33</v>
      </c>
      <c r="B21" s="73">
        <v>11010400</v>
      </c>
      <c r="C21" s="74">
        <v>6400</v>
      </c>
      <c r="D21" s="74"/>
      <c r="E21" s="75"/>
      <c r="F21" s="75"/>
      <c r="G21" s="75">
        <v>3160</v>
      </c>
      <c r="H21" s="75">
        <v>2676.5</v>
      </c>
      <c r="I21" s="75"/>
      <c r="J21" s="71">
        <f t="shared" si="4"/>
        <v>84.69936708860759</v>
      </c>
      <c r="K21" s="71">
        <f t="shared" si="5"/>
        <v>41.8203125</v>
      </c>
      <c r="L21" s="75"/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1"/>
        <v>6400</v>
      </c>
      <c r="S21" s="74">
        <f t="shared" si="2"/>
        <v>2676.5</v>
      </c>
      <c r="T21" s="74">
        <f t="shared" si="6"/>
        <v>41.8203125</v>
      </c>
      <c r="U21" s="43"/>
      <c r="V21" s="43"/>
      <c r="W21" s="46"/>
      <c r="X21" s="43"/>
    </row>
    <row r="22" spans="1:24" s="26" customFormat="1" ht="168" customHeight="1" hidden="1">
      <c r="A22" s="76"/>
      <c r="B22" s="73"/>
      <c r="C22" s="74"/>
      <c r="D22" s="74"/>
      <c r="E22" s="75"/>
      <c r="F22" s="75"/>
      <c r="G22" s="75"/>
      <c r="H22" s="75"/>
      <c r="I22" s="75"/>
      <c r="J22" s="71" t="e">
        <f t="shared" si="4"/>
        <v>#DIV/0!</v>
      </c>
      <c r="K22" s="71" t="e">
        <f t="shared" si="5"/>
        <v>#DIV/0!</v>
      </c>
      <c r="L22" s="75"/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f t="shared" si="1"/>
        <v>0</v>
      </c>
      <c r="S22" s="74">
        <f t="shared" si="2"/>
        <v>0</v>
      </c>
      <c r="T22" s="74" t="e">
        <f t="shared" si="6"/>
        <v>#DIV/0!</v>
      </c>
      <c r="U22" s="43"/>
      <c r="V22" s="43"/>
      <c r="W22" s="46"/>
      <c r="X22" s="43"/>
    </row>
    <row r="23" spans="1:24" s="26" customFormat="1" ht="79.5" customHeight="1" hidden="1">
      <c r="A23" s="76"/>
      <c r="B23" s="73"/>
      <c r="C23" s="74"/>
      <c r="D23" s="74"/>
      <c r="E23" s="75"/>
      <c r="F23" s="75"/>
      <c r="G23" s="75"/>
      <c r="H23" s="75"/>
      <c r="I23" s="75"/>
      <c r="J23" s="71" t="e">
        <f t="shared" si="4"/>
        <v>#DIV/0!</v>
      </c>
      <c r="K23" s="71" t="e">
        <f t="shared" si="5"/>
        <v>#DIV/0!</v>
      </c>
      <c r="L23" s="75"/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1"/>
        <v>0</v>
      </c>
      <c r="S23" s="74">
        <f t="shared" si="2"/>
        <v>0</v>
      </c>
      <c r="T23" s="74" t="e">
        <f t="shared" si="6"/>
        <v>#DIV/0!</v>
      </c>
      <c r="U23" s="43"/>
      <c r="V23" s="43"/>
      <c r="W23" s="46"/>
      <c r="X23" s="43"/>
    </row>
    <row r="24" spans="1:24" s="26" customFormat="1" ht="59.25" customHeight="1">
      <c r="A24" s="72" t="s">
        <v>34</v>
      </c>
      <c r="B24" s="73">
        <v>11010500</v>
      </c>
      <c r="C24" s="74">
        <v>13200</v>
      </c>
      <c r="D24" s="74"/>
      <c r="E24" s="75"/>
      <c r="F24" s="75"/>
      <c r="G24" s="75">
        <v>5550</v>
      </c>
      <c r="H24" s="75">
        <v>6645.7</v>
      </c>
      <c r="I24" s="75"/>
      <c r="J24" s="71">
        <f t="shared" si="4"/>
        <v>119.74234234234234</v>
      </c>
      <c r="K24" s="71">
        <f t="shared" si="5"/>
        <v>50.34621212121212</v>
      </c>
      <c r="L24" s="75"/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1"/>
        <v>13200</v>
      </c>
      <c r="S24" s="74">
        <f t="shared" si="2"/>
        <v>6645.7</v>
      </c>
      <c r="T24" s="74">
        <f t="shared" si="6"/>
        <v>50.34621212121212</v>
      </c>
      <c r="U24" s="43"/>
      <c r="V24" s="43"/>
      <c r="W24" s="46"/>
      <c r="X24" s="43"/>
    </row>
    <row r="25" spans="1:24" s="26" customFormat="1" ht="125.25" customHeight="1" hidden="1">
      <c r="A25" s="76"/>
      <c r="B25" s="82"/>
      <c r="C25" s="79"/>
      <c r="D25" s="79"/>
      <c r="E25" s="75"/>
      <c r="F25" s="75"/>
      <c r="G25" s="75"/>
      <c r="H25" s="81"/>
      <c r="I25" s="75"/>
      <c r="J25" s="71" t="e">
        <f t="shared" si="4"/>
        <v>#DIV/0!</v>
      </c>
      <c r="K25" s="71" t="e">
        <f t="shared" si="5"/>
        <v>#DIV/0!</v>
      </c>
      <c r="L25" s="81"/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1">
        <f t="shared" si="1"/>
        <v>0</v>
      </c>
      <c r="S25" s="71">
        <f t="shared" si="2"/>
        <v>0</v>
      </c>
      <c r="T25" s="71" t="e">
        <f t="shared" si="6"/>
        <v>#DIV/0!</v>
      </c>
      <c r="U25" s="43"/>
      <c r="V25" s="43"/>
      <c r="W25" s="46"/>
      <c r="X25" s="43"/>
    </row>
    <row r="26" spans="1:24" s="26" customFormat="1" ht="30.75" customHeight="1">
      <c r="A26" s="69" t="s">
        <v>4</v>
      </c>
      <c r="B26" s="70">
        <v>11020000</v>
      </c>
      <c r="C26" s="71">
        <f aca="true" t="shared" si="8" ref="C26:H26">C27</f>
        <v>205</v>
      </c>
      <c r="D26" s="71">
        <f t="shared" si="8"/>
        <v>0</v>
      </c>
      <c r="E26" s="71">
        <f t="shared" si="8"/>
        <v>0</v>
      </c>
      <c r="F26" s="71">
        <f t="shared" si="8"/>
        <v>0</v>
      </c>
      <c r="G26" s="71">
        <f t="shared" si="8"/>
        <v>130</v>
      </c>
      <c r="H26" s="71">
        <f t="shared" si="8"/>
        <v>190.7</v>
      </c>
      <c r="I26" s="77"/>
      <c r="J26" s="71">
        <f t="shared" si="4"/>
        <v>146.69230769230768</v>
      </c>
      <c r="K26" s="71">
        <f t="shared" si="5"/>
        <v>93.02439024390243</v>
      </c>
      <c r="L26" s="77"/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f t="shared" si="1"/>
        <v>205</v>
      </c>
      <c r="S26" s="71">
        <f t="shared" si="2"/>
        <v>190.7</v>
      </c>
      <c r="T26" s="71">
        <f t="shared" si="6"/>
        <v>93.02439024390243</v>
      </c>
      <c r="U26" s="43"/>
      <c r="V26" s="43"/>
      <c r="W26" s="47"/>
      <c r="X26" s="43"/>
    </row>
    <row r="27" spans="1:24" s="44" customFormat="1" ht="44.25" customHeight="1">
      <c r="A27" s="72" t="s">
        <v>39</v>
      </c>
      <c r="B27" s="73">
        <v>11020200</v>
      </c>
      <c r="C27" s="74">
        <v>205</v>
      </c>
      <c r="D27" s="78"/>
      <c r="E27" s="75"/>
      <c r="F27" s="75"/>
      <c r="G27" s="75">
        <v>130</v>
      </c>
      <c r="H27" s="79">
        <v>190.7</v>
      </c>
      <c r="I27" s="75"/>
      <c r="J27" s="71">
        <f t="shared" si="4"/>
        <v>146.69230769230768</v>
      </c>
      <c r="K27" s="71">
        <f t="shared" si="5"/>
        <v>93.02439024390243</v>
      </c>
      <c r="L27" s="75"/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1"/>
        <v>205</v>
      </c>
      <c r="S27" s="74">
        <f t="shared" si="2"/>
        <v>190.7</v>
      </c>
      <c r="T27" s="74">
        <f t="shared" si="6"/>
        <v>93.02439024390243</v>
      </c>
      <c r="U27" s="43"/>
      <c r="V27" s="43"/>
      <c r="W27" s="43"/>
      <c r="X27" s="43"/>
    </row>
    <row r="28" spans="1:24" s="26" customFormat="1" ht="49.5" customHeight="1">
      <c r="A28" s="80" t="s">
        <v>40</v>
      </c>
      <c r="B28" s="70">
        <v>13000000</v>
      </c>
      <c r="C28" s="71">
        <f aca="true" t="shared" si="9" ref="C28:H29">C29</f>
        <v>0.1</v>
      </c>
      <c r="D28" s="71">
        <f t="shared" si="9"/>
        <v>0</v>
      </c>
      <c r="E28" s="71">
        <f t="shared" si="9"/>
        <v>0</v>
      </c>
      <c r="F28" s="71">
        <f t="shared" si="9"/>
        <v>0</v>
      </c>
      <c r="G28" s="71">
        <f t="shared" si="9"/>
        <v>0</v>
      </c>
      <c r="H28" s="71">
        <f t="shared" si="9"/>
        <v>0</v>
      </c>
      <c r="I28" s="77"/>
      <c r="J28" s="71">
        <v>0</v>
      </c>
      <c r="K28" s="71">
        <f t="shared" si="5"/>
        <v>0</v>
      </c>
      <c r="L28" s="77"/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f t="shared" si="1"/>
        <v>0.1</v>
      </c>
      <c r="S28" s="71">
        <f t="shared" si="2"/>
        <v>0</v>
      </c>
      <c r="T28" s="71">
        <f t="shared" si="6"/>
        <v>0</v>
      </c>
      <c r="U28" s="43"/>
      <c r="V28" s="43"/>
      <c r="W28" s="46"/>
      <c r="X28" s="43"/>
    </row>
    <row r="29" spans="1:24" s="26" customFormat="1" ht="47.25" customHeight="1">
      <c r="A29" s="69" t="s">
        <v>255</v>
      </c>
      <c r="B29" s="70">
        <v>13030000</v>
      </c>
      <c r="C29" s="71">
        <f t="shared" si="9"/>
        <v>0.1</v>
      </c>
      <c r="D29" s="71">
        <f t="shared" si="9"/>
        <v>0</v>
      </c>
      <c r="E29" s="71">
        <f t="shared" si="9"/>
        <v>0</v>
      </c>
      <c r="F29" s="71">
        <f t="shared" si="9"/>
        <v>0</v>
      </c>
      <c r="G29" s="71">
        <f t="shared" si="9"/>
        <v>0</v>
      </c>
      <c r="H29" s="71">
        <f t="shared" si="9"/>
        <v>0</v>
      </c>
      <c r="I29" s="77"/>
      <c r="J29" s="71">
        <v>0</v>
      </c>
      <c r="K29" s="71">
        <f t="shared" si="5"/>
        <v>0</v>
      </c>
      <c r="L29" s="77"/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f t="shared" si="1"/>
        <v>0.1</v>
      </c>
      <c r="S29" s="71">
        <f t="shared" si="2"/>
        <v>0</v>
      </c>
      <c r="T29" s="71">
        <f>S29/R29*100</f>
        <v>0</v>
      </c>
      <c r="U29" s="43"/>
      <c r="V29" s="43"/>
      <c r="W29" s="46"/>
      <c r="X29" s="43"/>
    </row>
    <row r="30" spans="1:24" s="26" customFormat="1" ht="49.5" customHeight="1">
      <c r="A30" s="72" t="s">
        <v>256</v>
      </c>
      <c r="B30" s="73">
        <v>13030100</v>
      </c>
      <c r="C30" s="74">
        <v>0.1</v>
      </c>
      <c r="D30" s="74"/>
      <c r="E30" s="75"/>
      <c r="F30" s="75"/>
      <c r="G30" s="75">
        <v>0</v>
      </c>
      <c r="H30" s="79">
        <v>0</v>
      </c>
      <c r="I30" s="75"/>
      <c r="J30" s="74">
        <v>0</v>
      </c>
      <c r="K30" s="71">
        <f t="shared" si="5"/>
        <v>0</v>
      </c>
      <c r="L30" s="75"/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1"/>
        <v>0.1</v>
      </c>
      <c r="S30" s="74">
        <f t="shared" si="2"/>
        <v>0</v>
      </c>
      <c r="T30" s="74">
        <f t="shared" si="6"/>
        <v>0</v>
      </c>
      <c r="U30" s="43"/>
      <c r="V30" s="43"/>
      <c r="W30" s="47"/>
      <c r="X30" s="43"/>
    </row>
    <row r="31" spans="1:24" s="26" customFormat="1" ht="35.25" customHeight="1">
      <c r="A31" s="69" t="s">
        <v>41</v>
      </c>
      <c r="B31" s="70">
        <v>14000000</v>
      </c>
      <c r="C31" s="71">
        <f aca="true" t="shared" si="10" ref="C31:H31">C32+C34+C37</f>
        <v>107000</v>
      </c>
      <c r="D31" s="71">
        <f t="shared" si="10"/>
        <v>0</v>
      </c>
      <c r="E31" s="71">
        <f t="shared" si="10"/>
        <v>0</v>
      </c>
      <c r="F31" s="71">
        <f t="shared" si="10"/>
        <v>0</v>
      </c>
      <c r="G31" s="71">
        <f t="shared" si="10"/>
        <v>51700</v>
      </c>
      <c r="H31" s="71">
        <f t="shared" si="10"/>
        <v>32936.4</v>
      </c>
      <c r="I31" s="77"/>
      <c r="J31" s="71">
        <f t="shared" si="4"/>
        <v>63.70676982591876</v>
      </c>
      <c r="K31" s="71">
        <f t="shared" si="5"/>
        <v>30.781682242990655</v>
      </c>
      <c r="L31" s="77"/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f t="shared" si="1"/>
        <v>107000</v>
      </c>
      <c r="S31" s="71">
        <f t="shared" si="2"/>
        <v>32936.4</v>
      </c>
      <c r="T31" s="71">
        <f t="shared" si="6"/>
        <v>30.781682242990655</v>
      </c>
      <c r="U31" s="43"/>
      <c r="V31" s="43"/>
      <c r="W31" s="46"/>
      <c r="X31" s="43"/>
    </row>
    <row r="32" spans="1:24" s="26" customFormat="1" ht="51.75" customHeight="1">
      <c r="A32" s="80" t="s">
        <v>42</v>
      </c>
      <c r="B32" s="70">
        <v>14020000</v>
      </c>
      <c r="C32" s="71">
        <f aca="true" t="shared" si="11" ref="C32:H32">C33</f>
        <v>12300</v>
      </c>
      <c r="D32" s="71">
        <f t="shared" si="11"/>
        <v>0</v>
      </c>
      <c r="E32" s="71">
        <f t="shared" si="11"/>
        <v>0</v>
      </c>
      <c r="F32" s="71">
        <f t="shared" si="11"/>
        <v>0</v>
      </c>
      <c r="G32" s="71">
        <f t="shared" si="11"/>
        <v>5740</v>
      </c>
      <c r="H32" s="71">
        <f t="shared" si="11"/>
        <v>1464</v>
      </c>
      <c r="I32" s="77"/>
      <c r="J32" s="71">
        <f t="shared" si="4"/>
        <v>25.505226480836235</v>
      </c>
      <c r="K32" s="71">
        <f t="shared" si="5"/>
        <v>11.902439024390244</v>
      </c>
      <c r="L32" s="77"/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f t="shared" si="1"/>
        <v>12300</v>
      </c>
      <c r="S32" s="71">
        <f t="shared" si="2"/>
        <v>1464</v>
      </c>
      <c r="T32" s="71">
        <f t="shared" si="6"/>
        <v>11.902439024390244</v>
      </c>
      <c r="U32" s="43"/>
      <c r="V32" s="43"/>
      <c r="W32" s="46"/>
      <c r="X32" s="43"/>
    </row>
    <row r="33" spans="1:24" s="26" customFormat="1" ht="26.25" customHeight="1">
      <c r="A33" s="76" t="s">
        <v>43</v>
      </c>
      <c r="B33" s="73">
        <v>14021900</v>
      </c>
      <c r="C33" s="74">
        <v>12300</v>
      </c>
      <c r="D33" s="74"/>
      <c r="E33" s="75"/>
      <c r="F33" s="75"/>
      <c r="G33" s="75">
        <v>5740</v>
      </c>
      <c r="H33" s="81">
        <v>1464</v>
      </c>
      <c r="I33" s="75"/>
      <c r="J33" s="71">
        <f t="shared" si="4"/>
        <v>25.505226480836235</v>
      </c>
      <c r="K33" s="71">
        <f t="shared" si="5"/>
        <v>11.902439024390244</v>
      </c>
      <c r="L33" s="75"/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1"/>
        <v>12300</v>
      </c>
      <c r="S33" s="74">
        <f t="shared" si="2"/>
        <v>1464</v>
      </c>
      <c r="T33" s="74">
        <f t="shared" si="6"/>
        <v>11.902439024390244</v>
      </c>
      <c r="U33" s="43"/>
      <c r="V33" s="43"/>
      <c r="W33" s="46"/>
      <c r="X33" s="43"/>
    </row>
    <row r="34" spans="1:24" s="44" customFormat="1" ht="48.75" customHeight="1">
      <c r="A34" s="80" t="s">
        <v>44</v>
      </c>
      <c r="B34" s="70">
        <v>14030000</v>
      </c>
      <c r="C34" s="71">
        <f aca="true" t="shared" si="12" ref="C34:H34">C35</f>
        <v>38400</v>
      </c>
      <c r="D34" s="71">
        <f t="shared" si="12"/>
        <v>0</v>
      </c>
      <c r="E34" s="71">
        <f t="shared" si="12"/>
        <v>0</v>
      </c>
      <c r="F34" s="71">
        <f t="shared" si="12"/>
        <v>0</v>
      </c>
      <c r="G34" s="71">
        <f t="shared" si="12"/>
        <v>18860</v>
      </c>
      <c r="H34" s="71">
        <f t="shared" si="12"/>
        <v>4958.3</v>
      </c>
      <c r="I34" s="77"/>
      <c r="J34" s="71">
        <f t="shared" si="4"/>
        <v>26.290031813361615</v>
      </c>
      <c r="K34" s="71">
        <f t="shared" si="5"/>
        <v>12.912239583333335</v>
      </c>
      <c r="L34" s="77"/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f t="shared" si="1"/>
        <v>38400</v>
      </c>
      <c r="S34" s="71">
        <f t="shared" si="2"/>
        <v>4958.3</v>
      </c>
      <c r="T34" s="71">
        <f t="shared" si="6"/>
        <v>12.912239583333335</v>
      </c>
      <c r="U34" s="43"/>
      <c r="V34" s="43"/>
      <c r="W34" s="47"/>
      <c r="X34" s="43"/>
    </row>
    <row r="35" spans="1:24" s="44" customFormat="1" ht="26.25" customHeight="1">
      <c r="A35" s="76" t="s">
        <v>43</v>
      </c>
      <c r="B35" s="73">
        <v>14031900</v>
      </c>
      <c r="C35" s="74">
        <v>38400</v>
      </c>
      <c r="D35" s="74"/>
      <c r="E35" s="74"/>
      <c r="F35" s="74"/>
      <c r="G35" s="74">
        <v>18860</v>
      </c>
      <c r="H35" s="79">
        <v>4958.3</v>
      </c>
      <c r="I35" s="75"/>
      <c r="J35" s="71">
        <f t="shared" si="4"/>
        <v>26.290031813361615</v>
      </c>
      <c r="K35" s="71">
        <f t="shared" si="5"/>
        <v>12.912239583333335</v>
      </c>
      <c r="L35" s="75"/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1"/>
        <v>38400</v>
      </c>
      <c r="S35" s="74">
        <f t="shared" si="2"/>
        <v>4958.3</v>
      </c>
      <c r="T35" s="74">
        <f t="shared" si="6"/>
        <v>12.912239583333335</v>
      </c>
      <c r="U35" s="43"/>
      <c r="V35" s="43"/>
      <c r="W35" s="43"/>
      <c r="X35" s="43"/>
    </row>
    <row r="36" spans="1:24" s="26" customFormat="1" ht="65.25" customHeight="1" hidden="1">
      <c r="A36" s="76"/>
      <c r="B36" s="82"/>
      <c r="C36" s="74"/>
      <c r="D36" s="79"/>
      <c r="E36" s="75"/>
      <c r="F36" s="81"/>
      <c r="G36" s="81"/>
      <c r="H36" s="81"/>
      <c r="I36" s="75"/>
      <c r="J36" s="71" t="e">
        <f t="shared" si="4"/>
        <v>#DIV/0!</v>
      </c>
      <c r="K36" s="71" t="e">
        <f t="shared" si="5"/>
        <v>#DIV/0!</v>
      </c>
      <c r="L36" s="77"/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1">
        <f t="shared" si="1"/>
        <v>0</v>
      </c>
      <c r="S36" s="71">
        <f t="shared" si="2"/>
        <v>0</v>
      </c>
      <c r="T36" s="71" t="e">
        <f t="shared" si="6"/>
        <v>#DIV/0!</v>
      </c>
      <c r="U36" s="43"/>
      <c r="V36" s="43"/>
      <c r="W36" s="46"/>
      <c r="X36" s="43"/>
    </row>
    <row r="37" spans="1:24" s="26" customFormat="1" ht="48" customHeight="1">
      <c r="A37" s="80" t="s">
        <v>311</v>
      </c>
      <c r="B37" s="70">
        <v>14040000</v>
      </c>
      <c r="C37" s="71">
        <f aca="true" t="shared" si="13" ref="C37:H37">C43+C44</f>
        <v>56300</v>
      </c>
      <c r="D37" s="71">
        <f t="shared" si="13"/>
        <v>0</v>
      </c>
      <c r="E37" s="71">
        <f t="shared" si="13"/>
        <v>0</v>
      </c>
      <c r="F37" s="71">
        <f t="shared" si="13"/>
        <v>0</v>
      </c>
      <c r="G37" s="71">
        <f t="shared" si="13"/>
        <v>27100</v>
      </c>
      <c r="H37" s="71">
        <f t="shared" si="13"/>
        <v>26514.1</v>
      </c>
      <c r="I37" s="77"/>
      <c r="J37" s="71">
        <f t="shared" si="4"/>
        <v>97.8380073800738</v>
      </c>
      <c r="K37" s="71">
        <f t="shared" si="5"/>
        <v>47.0943161634103</v>
      </c>
      <c r="L37" s="77"/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f t="shared" si="1"/>
        <v>56300</v>
      </c>
      <c r="S37" s="71">
        <f t="shared" si="2"/>
        <v>26514.1</v>
      </c>
      <c r="T37" s="71">
        <f t="shared" si="6"/>
        <v>47.0943161634103</v>
      </c>
      <c r="U37" s="43"/>
      <c r="V37" s="43"/>
      <c r="W37" s="46"/>
      <c r="X37" s="43"/>
    </row>
    <row r="38" spans="1:24" s="26" customFormat="1" ht="65.25" customHeight="1" hidden="1">
      <c r="A38" s="76"/>
      <c r="B38" s="82"/>
      <c r="C38" s="71"/>
      <c r="D38" s="71"/>
      <c r="E38" s="77"/>
      <c r="F38" s="77"/>
      <c r="G38" s="77"/>
      <c r="H38" s="77"/>
      <c r="I38" s="77"/>
      <c r="J38" s="71" t="e">
        <f t="shared" si="4"/>
        <v>#DIV/0!</v>
      </c>
      <c r="K38" s="71" t="e">
        <f t="shared" si="5"/>
        <v>#DIV/0!</v>
      </c>
      <c r="L38" s="77"/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f t="shared" si="1"/>
        <v>0</v>
      </c>
      <c r="S38" s="71">
        <f t="shared" si="2"/>
        <v>0</v>
      </c>
      <c r="T38" s="71" t="e">
        <f t="shared" si="6"/>
        <v>#DIV/0!</v>
      </c>
      <c r="U38" s="43"/>
      <c r="V38" s="43"/>
      <c r="W38" s="46"/>
      <c r="X38" s="43"/>
    </row>
    <row r="39" spans="1:24" s="26" customFormat="1" ht="109.5" customHeight="1" hidden="1">
      <c r="A39" s="76"/>
      <c r="B39" s="82"/>
      <c r="C39" s="71"/>
      <c r="D39" s="71"/>
      <c r="E39" s="77"/>
      <c r="F39" s="77"/>
      <c r="G39" s="77"/>
      <c r="H39" s="77"/>
      <c r="I39" s="77"/>
      <c r="J39" s="71" t="e">
        <f t="shared" si="4"/>
        <v>#DIV/0!</v>
      </c>
      <c r="K39" s="71" t="e">
        <f t="shared" si="5"/>
        <v>#DIV/0!</v>
      </c>
      <c r="L39" s="77"/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f t="shared" si="1"/>
        <v>0</v>
      </c>
      <c r="S39" s="71">
        <f t="shared" si="2"/>
        <v>0</v>
      </c>
      <c r="T39" s="71" t="e">
        <f t="shared" si="6"/>
        <v>#DIV/0!</v>
      </c>
      <c r="U39" s="43"/>
      <c r="V39" s="43"/>
      <c r="W39" s="46"/>
      <c r="X39" s="43"/>
    </row>
    <row r="40" spans="1:24" s="26" customFormat="1" ht="54" customHeight="1" hidden="1">
      <c r="A40" s="76"/>
      <c r="B40" s="82"/>
      <c r="C40" s="71"/>
      <c r="D40" s="71"/>
      <c r="E40" s="77"/>
      <c r="F40" s="77"/>
      <c r="G40" s="77"/>
      <c r="H40" s="77"/>
      <c r="I40" s="77"/>
      <c r="J40" s="71" t="e">
        <f t="shared" si="4"/>
        <v>#DIV/0!</v>
      </c>
      <c r="K40" s="71" t="e">
        <f t="shared" si="5"/>
        <v>#DIV/0!</v>
      </c>
      <c r="L40" s="77"/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f t="shared" si="1"/>
        <v>0</v>
      </c>
      <c r="S40" s="71">
        <f t="shared" si="2"/>
        <v>0</v>
      </c>
      <c r="T40" s="71" t="e">
        <f t="shared" si="6"/>
        <v>#DIV/0!</v>
      </c>
      <c r="U40" s="43"/>
      <c r="V40" s="43"/>
      <c r="W40" s="46"/>
      <c r="X40" s="43"/>
    </row>
    <row r="41" spans="1:24" s="44" customFormat="1" ht="27" customHeight="1" hidden="1">
      <c r="A41" s="69"/>
      <c r="B41" s="83"/>
      <c r="C41" s="71"/>
      <c r="D41" s="71"/>
      <c r="E41" s="71"/>
      <c r="F41" s="71"/>
      <c r="G41" s="71"/>
      <c r="H41" s="71"/>
      <c r="I41" s="77"/>
      <c r="J41" s="71" t="e">
        <f t="shared" si="4"/>
        <v>#DIV/0!</v>
      </c>
      <c r="K41" s="71" t="e">
        <f t="shared" si="5"/>
        <v>#DIV/0!</v>
      </c>
      <c r="L41" s="77"/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f t="shared" si="1"/>
        <v>0</v>
      </c>
      <c r="S41" s="71">
        <f t="shared" si="2"/>
        <v>0</v>
      </c>
      <c r="T41" s="71" t="e">
        <f t="shared" si="6"/>
        <v>#DIV/0!</v>
      </c>
      <c r="U41" s="43"/>
      <c r="V41" s="43"/>
      <c r="W41" s="47"/>
      <c r="X41" s="43"/>
    </row>
    <row r="42" spans="1:24" s="44" customFormat="1" ht="29.25" customHeight="1" hidden="1">
      <c r="A42" s="69"/>
      <c r="B42" s="83"/>
      <c r="C42" s="71"/>
      <c r="D42" s="71"/>
      <c r="E42" s="71"/>
      <c r="F42" s="71"/>
      <c r="G42" s="71"/>
      <c r="H42" s="71"/>
      <c r="I42" s="77"/>
      <c r="J42" s="71" t="e">
        <f t="shared" si="4"/>
        <v>#DIV/0!</v>
      </c>
      <c r="K42" s="71" t="e">
        <f t="shared" si="5"/>
        <v>#DIV/0!</v>
      </c>
      <c r="L42" s="77"/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f t="shared" si="1"/>
        <v>0</v>
      </c>
      <c r="S42" s="71">
        <f t="shared" si="2"/>
        <v>0</v>
      </c>
      <c r="T42" s="71" t="e">
        <f t="shared" si="6"/>
        <v>#DIV/0!</v>
      </c>
      <c r="U42" s="43"/>
      <c r="V42" s="43"/>
      <c r="W42" s="47"/>
      <c r="X42" s="43"/>
    </row>
    <row r="43" spans="1:24" s="44" customFormat="1" ht="110.25" customHeight="1">
      <c r="A43" s="84" t="s">
        <v>309</v>
      </c>
      <c r="B43" s="73">
        <v>14040100</v>
      </c>
      <c r="C43" s="71">
        <v>11000</v>
      </c>
      <c r="D43" s="71"/>
      <c r="E43" s="71"/>
      <c r="F43" s="71"/>
      <c r="G43" s="71">
        <v>1600</v>
      </c>
      <c r="H43" s="71">
        <v>1982.6</v>
      </c>
      <c r="I43" s="77"/>
      <c r="J43" s="71">
        <f t="shared" si="4"/>
        <v>123.91250000000001</v>
      </c>
      <c r="K43" s="71">
        <f t="shared" si="5"/>
        <v>18.023636363636363</v>
      </c>
      <c r="L43" s="77"/>
      <c r="M43" s="71">
        <v>0</v>
      </c>
      <c r="N43" s="71">
        <v>0</v>
      </c>
      <c r="O43" s="71"/>
      <c r="P43" s="71"/>
      <c r="Q43" s="71">
        <v>0</v>
      </c>
      <c r="R43" s="71">
        <f t="shared" si="1"/>
        <v>11000</v>
      </c>
      <c r="S43" s="71">
        <f t="shared" si="2"/>
        <v>1982.6</v>
      </c>
      <c r="T43" s="71">
        <f t="shared" si="6"/>
        <v>18.023636363636363</v>
      </c>
      <c r="U43" s="43"/>
      <c r="V43" s="43"/>
      <c r="W43" s="47"/>
      <c r="X43" s="43"/>
    </row>
    <row r="44" spans="1:24" s="44" customFormat="1" ht="88.5" customHeight="1">
      <c r="A44" s="85" t="s">
        <v>310</v>
      </c>
      <c r="B44" s="73">
        <v>14040200</v>
      </c>
      <c r="C44" s="71">
        <v>45300</v>
      </c>
      <c r="D44" s="71"/>
      <c r="E44" s="71"/>
      <c r="F44" s="71"/>
      <c r="G44" s="71">
        <v>25500</v>
      </c>
      <c r="H44" s="71">
        <v>24531.5</v>
      </c>
      <c r="I44" s="77"/>
      <c r="J44" s="71">
        <f t="shared" si="4"/>
        <v>96.20196078431373</v>
      </c>
      <c r="K44" s="71">
        <f t="shared" si="5"/>
        <v>54.15342163355409</v>
      </c>
      <c r="L44" s="77"/>
      <c r="M44" s="71">
        <v>0</v>
      </c>
      <c r="N44" s="71">
        <v>0</v>
      </c>
      <c r="O44" s="71"/>
      <c r="P44" s="71"/>
      <c r="Q44" s="71">
        <v>0</v>
      </c>
      <c r="R44" s="71">
        <f t="shared" si="1"/>
        <v>45300</v>
      </c>
      <c r="S44" s="71">
        <f t="shared" si="2"/>
        <v>24531.5</v>
      </c>
      <c r="T44" s="71">
        <f t="shared" si="6"/>
        <v>54.15342163355409</v>
      </c>
      <c r="U44" s="43"/>
      <c r="V44" s="43"/>
      <c r="W44" s="47"/>
      <c r="X44" s="43"/>
    </row>
    <row r="45" spans="1:24" s="44" customFormat="1" ht="58.5" customHeight="1">
      <c r="A45" s="69" t="s">
        <v>286</v>
      </c>
      <c r="B45" s="70">
        <v>18000000</v>
      </c>
      <c r="C45" s="71">
        <f aca="true" t="shared" si="14" ref="C45:H45">C46+C58+C62</f>
        <v>1041770</v>
      </c>
      <c r="D45" s="71">
        <f t="shared" si="14"/>
        <v>0</v>
      </c>
      <c r="E45" s="71">
        <f t="shared" si="14"/>
        <v>0</v>
      </c>
      <c r="F45" s="71">
        <f t="shared" si="14"/>
        <v>0</v>
      </c>
      <c r="G45" s="71">
        <f t="shared" si="14"/>
        <v>491437.4</v>
      </c>
      <c r="H45" s="71">
        <f t="shared" si="14"/>
        <v>404447.8</v>
      </c>
      <c r="I45" s="77"/>
      <c r="J45" s="71">
        <f t="shared" si="4"/>
        <v>82.29894590847175</v>
      </c>
      <c r="K45" s="71">
        <f t="shared" si="5"/>
        <v>38.82313754475556</v>
      </c>
      <c r="L45" s="77"/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f t="shared" si="1"/>
        <v>1041770</v>
      </c>
      <c r="S45" s="71">
        <f t="shared" si="2"/>
        <v>404447.8</v>
      </c>
      <c r="T45" s="71">
        <f t="shared" si="6"/>
        <v>38.82313754475556</v>
      </c>
      <c r="U45" s="43"/>
      <c r="V45" s="43"/>
      <c r="W45" s="47"/>
      <c r="X45" s="43"/>
    </row>
    <row r="46" spans="1:24" s="44" customFormat="1" ht="29.25" customHeight="1">
      <c r="A46" s="69" t="s">
        <v>45</v>
      </c>
      <c r="B46" s="70">
        <v>18010000</v>
      </c>
      <c r="C46" s="71">
        <f aca="true" t="shared" si="15" ref="C46:H46">C47+C48+C49+C51+C52+C53+C54+C55+C56+C57</f>
        <v>859590</v>
      </c>
      <c r="D46" s="71">
        <f t="shared" si="15"/>
        <v>0</v>
      </c>
      <c r="E46" s="71">
        <f t="shared" si="15"/>
        <v>0</v>
      </c>
      <c r="F46" s="71">
        <f t="shared" si="15"/>
        <v>0</v>
      </c>
      <c r="G46" s="71">
        <f t="shared" si="15"/>
        <v>408662.4</v>
      </c>
      <c r="H46" s="71">
        <f t="shared" si="15"/>
        <v>320310.3</v>
      </c>
      <c r="I46" s="77"/>
      <c r="J46" s="71">
        <f t="shared" si="4"/>
        <v>78.3801739528765</v>
      </c>
      <c r="K46" s="71">
        <f t="shared" si="5"/>
        <v>37.263148710431715</v>
      </c>
      <c r="L46" s="77"/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f t="shared" si="1"/>
        <v>859590</v>
      </c>
      <c r="S46" s="71">
        <f t="shared" si="2"/>
        <v>320310.3</v>
      </c>
      <c r="T46" s="71">
        <f t="shared" si="6"/>
        <v>37.263148710431715</v>
      </c>
      <c r="U46" s="43"/>
      <c r="V46" s="43"/>
      <c r="W46" s="47"/>
      <c r="X46" s="43"/>
    </row>
    <row r="47" spans="1:24" s="44" customFormat="1" ht="57" customHeight="1">
      <c r="A47" s="72" t="s">
        <v>312</v>
      </c>
      <c r="B47" s="73">
        <v>18010100</v>
      </c>
      <c r="C47" s="74">
        <v>330</v>
      </c>
      <c r="D47" s="74"/>
      <c r="E47" s="74"/>
      <c r="F47" s="74"/>
      <c r="G47" s="74">
        <v>155</v>
      </c>
      <c r="H47" s="79">
        <v>140.4</v>
      </c>
      <c r="I47" s="75"/>
      <c r="J47" s="74">
        <f t="shared" si="4"/>
        <v>90.58064516129033</v>
      </c>
      <c r="K47" s="74">
        <f t="shared" si="5"/>
        <v>42.54545454545455</v>
      </c>
      <c r="L47" s="75"/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1"/>
        <v>330</v>
      </c>
      <c r="S47" s="74">
        <f t="shared" si="2"/>
        <v>140.4</v>
      </c>
      <c r="T47" s="74">
        <f t="shared" si="6"/>
        <v>42.54545454545455</v>
      </c>
      <c r="U47" s="43"/>
      <c r="V47" s="43"/>
      <c r="W47" s="47"/>
      <c r="X47" s="43"/>
    </row>
    <row r="48" spans="1:24" s="26" customFormat="1" ht="54.75" customHeight="1">
      <c r="A48" s="72" t="s">
        <v>313</v>
      </c>
      <c r="B48" s="73">
        <v>18010200</v>
      </c>
      <c r="C48" s="74">
        <v>3070</v>
      </c>
      <c r="D48" s="74"/>
      <c r="E48" s="75"/>
      <c r="F48" s="75"/>
      <c r="G48" s="75">
        <v>0</v>
      </c>
      <c r="H48" s="81">
        <v>260.3</v>
      </c>
      <c r="I48" s="75"/>
      <c r="J48" s="74">
        <v>0</v>
      </c>
      <c r="K48" s="74">
        <f t="shared" si="5"/>
        <v>8.478827361563518</v>
      </c>
      <c r="L48" s="75"/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f aca="true" t="shared" si="16" ref="R48:R75">C48+M48</f>
        <v>3070</v>
      </c>
      <c r="S48" s="74">
        <f aca="true" t="shared" si="17" ref="S48:S75">H48+N48</f>
        <v>260.3</v>
      </c>
      <c r="T48" s="74">
        <f t="shared" si="6"/>
        <v>8.478827361563518</v>
      </c>
      <c r="U48" s="43"/>
      <c r="V48" s="43"/>
      <c r="W48" s="46"/>
      <c r="X48" s="43"/>
    </row>
    <row r="49" spans="1:24" s="26" customFormat="1" ht="58.5" customHeight="1">
      <c r="A49" s="72" t="s">
        <v>314</v>
      </c>
      <c r="B49" s="73">
        <v>18010300</v>
      </c>
      <c r="C49" s="74">
        <v>6800</v>
      </c>
      <c r="D49" s="74"/>
      <c r="E49" s="75"/>
      <c r="F49" s="75"/>
      <c r="G49" s="75">
        <v>0</v>
      </c>
      <c r="H49" s="81">
        <v>543.8</v>
      </c>
      <c r="I49" s="75"/>
      <c r="J49" s="74">
        <v>0</v>
      </c>
      <c r="K49" s="74">
        <f t="shared" si="5"/>
        <v>7.997058823529411</v>
      </c>
      <c r="L49" s="75"/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f t="shared" si="16"/>
        <v>6800</v>
      </c>
      <c r="S49" s="74">
        <f t="shared" si="17"/>
        <v>543.8</v>
      </c>
      <c r="T49" s="74">
        <f t="shared" si="6"/>
        <v>7.997058823529411</v>
      </c>
      <c r="U49" s="43"/>
      <c r="V49" s="43"/>
      <c r="W49" s="46"/>
      <c r="X49" s="43"/>
    </row>
    <row r="50" spans="1:24" s="26" customFormat="1" ht="42.75" hidden="1">
      <c r="A50" s="76"/>
      <c r="B50" s="73"/>
      <c r="C50" s="74"/>
      <c r="D50" s="74"/>
      <c r="E50" s="75"/>
      <c r="F50" s="75"/>
      <c r="G50" s="75"/>
      <c r="H50" s="81"/>
      <c r="I50" s="75"/>
      <c r="J50" s="74" t="e">
        <f t="shared" si="4"/>
        <v>#DIV/0!</v>
      </c>
      <c r="K50" s="74" t="e">
        <f t="shared" si="5"/>
        <v>#DIV/0!</v>
      </c>
      <c r="L50" s="75"/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f t="shared" si="16"/>
        <v>0</v>
      </c>
      <c r="S50" s="74">
        <f t="shared" si="17"/>
        <v>0</v>
      </c>
      <c r="T50" s="74" t="e">
        <f t="shared" si="6"/>
        <v>#DIV/0!</v>
      </c>
      <c r="U50" s="43"/>
      <c r="V50" s="43"/>
      <c r="W50" s="46"/>
      <c r="X50" s="43"/>
    </row>
    <row r="51" spans="1:24" s="26" customFormat="1" ht="61.5" customHeight="1">
      <c r="A51" s="72" t="s">
        <v>315</v>
      </c>
      <c r="B51" s="73">
        <v>18010400</v>
      </c>
      <c r="C51" s="74">
        <v>19000</v>
      </c>
      <c r="D51" s="74"/>
      <c r="E51" s="75"/>
      <c r="F51" s="75"/>
      <c r="G51" s="75">
        <v>9045</v>
      </c>
      <c r="H51" s="81">
        <v>8607.3</v>
      </c>
      <c r="I51" s="75"/>
      <c r="J51" s="74">
        <f t="shared" si="4"/>
        <v>95.16086235489219</v>
      </c>
      <c r="K51" s="74">
        <f t="shared" si="5"/>
        <v>45.30157894736841</v>
      </c>
      <c r="L51" s="75"/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f t="shared" si="16"/>
        <v>19000</v>
      </c>
      <c r="S51" s="74">
        <f t="shared" si="17"/>
        <v>8607.3</v>
      </c>
      <c r="T51" s="74">
        <f t="shared" si="6"/>
        <v>45.30157894736841</v>
      </c>
      <c r="U51" s="43"/>
      <c r="V51" s="43"/>
      <c r="W51" s="46"/>
      <c r="X51" s="43"/>
    </row>
    <row r="52" spans="1:24" s="26" customFormat="1" ht="40.5" customHeight="1">
      <c r="A52" s="76" t="s">
        <v>11</v>
      </c>
      <c r="B52" s="73">
        <v>18010500</v>
      </c>
      <c r="C52" s="74">
        <v>116900</v>
      </c>
      <c r="D52" s="74"/>
      <c r="E52" s="75"/>
      <c r="F52" s="75"/>
      <c r="G52" s="75">
        <v>58380</v>
      </c>
      <c r="H52" s="81">
        <v>44570.9</v>
      </c>
      <c r="I52" s="75"/>
      <c r="J52" s="74">
        <f t="shared" si="4"/>
        <v>76.34618019869819</v>
      </c>
      <c r="K52" s="74">
        <f t="shared" si="5"/>
        <v>38.127373823781014</v>
      </c>
      <c r="L52" s="75"/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f t="shared" si="16"/>
        <v>116900</v>
      </c>
      <c r="S52" s="74">
        <f t="shared" si="17"/>
        <v>44570.9</v>
      </c>
      <c r="T52" s="74">
        <f t="shared" si="6"/>
        <v>38.127373823781014</v>
      </c>
      <c r="U52" s="43"/>
      <c r="V52" s="43"/>
      <c r="W52" s="46"/>
      <c r="X52" s="43"/>
    </row>
    <row r="53" spans="1:24" s="26" customFormat="1" ht="33.75" customHeight="1">
      <c r="A53" s="76" t="s">
        <v>12</v>
      </c>
      <c r="B53" s="73">
        <v>18010600</v>
      </c>
      <c r="C53" s="74">
        <v>693440</v>
      </c>
      <c r="D53" s="74"/>
      <c r="E53" s="75"/>
      <c r="F53" s="75"/>
      <c r="G53" s="75">
        <v>333100</v>
      </c>
      <c r="H53" s="81">
        <v>261003.6</v>
      </c>
      <c r="I53" s="75"/>
      <c r="J53" s="74">
        <f t="shared" si="4"/>
        <v>78.35592915040529</v>
      </c>
      <c r="K53" s="74">
        <f t="shared" si="5"/>
        <v>37.63895939086295</v>
      </c>
      <c r="L53" s="75"/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f t="shared" si="16"/>
        <v>693440</v>
      </c>
      <c r="S53" s="74">
        <f t="shared" si="17"/>
        <v>261003.6</v>
      </c>
      <c r="T53" s="74">
        <f t="shared" si="6"/>
        <v>37.63895939086295</v>
      </c>
      <c r="U53" s="43"/>
      <c r="V53" s="43"/>
      <c r="W53" s="46"/>
      <c r="X53" s="43"/>
    </row>
    <row r="54" spans="1:24" s="26" customFormat="1" ht="30.75" customHeight="1">
      <c r="A54" s="76" t="s">
        <v>13</v>
      </c>
      <c r="B54" s="73">
        <v>18010700</v>
      </c>
      <c r="C54" s="74">
        <v>2200</v>
      </c>
      <c r="D54" s="74"/>
      <c r="E54" s="75"/>
      <c r="F54" s="75"/>
      <c r="G54" s="75">
        <v>720</v>
      </c>
      <c r="H54" s="81">
        <v>558.4</v>
      </c>
      <c r="I54" s="75"/>
      <c r="J54" s="74">
        <f t="shared" si="4"/>
        <v>77.55555555555556</v>
      </c>
      <c r="K54" s="74">
        <f t="shared" si="5"/>
        <v>25.381818181818183</v>
      </c>
      <c r="L54" s="75"/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f t="shared" si="16"/>
        <v>2200</v>
      </c>
      <c r="S54" s="74">
        <f t="shared" si="17"/>
        <v>558.4</v>
      </c>
      <c r="T54" s="74">
        <f t="shared" si="6"/>
        <v>25.381818181818183</v>
      </c>
      <c r="U54" s="43"/>
      <c r="V54" s="43"/>
      <c r="W54" s="46"/>
      <c r="X54" s="43"/>
    </row>
    <row r="55" spans="1:24" s="26" customFormat="1" ht="29.25" customHeight="1">
      <c r="A55" s="76" t="s">
        <v>14</v>
      </c>
      <c r="B55" s="73">
        <v>18010900</v>
      </c>
      <c r="C55" s="74">
        <v>17300</v>
      </c>
      <c r="D55" s="74"/>
      <c r="E55" s="75"/>
      <c r="F55" s="75"/>
      <c r="G55" s="75">
        <v>7000</v>
      </c>
      <c r="H55" s="81">
        <v>4534.9</v>
      </c>
      <c r="I55" s="75"/>
      <c r="J55" s="74">
        <f t="shared" si="4"/>
        <v>64.7842857142857</v>
      </c>
      <c r="K55" s="74">
        <f t="shared" si="5"/>
        <v>26.21329479768786</v>
      </c>
      <c r="L55" s="75"/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f t="shared" si="16"/>
        <v>17300</v>
      </c>
      <c r="S55" s="74">
        <f t="shared" si="17"/>
        <v>4534.9</v>
      </c>
      <c r="T55" s="74">
        <f t="shared" si="6"/>
        <v>26.21329479768786</v>
      </c>
      <c r="U55" s="43"/>
      <c r="V55" s="43"/>
      <c r="W55" s="46"/>
      <c r="X55" s="43"/>
    </row>
    <row r="56" spans="1:24" s="26" customFormat="1" ht="32.25" customHeight="1">
      <c r="A56" s="76" t="s">
        <v>46</v>
      </c>
      <c r="B56" s="73">
        <v>18011000</v>
      </c>
      <c r="C56" s="74">
        <v>325</v>
      </c>
      <c r="D56" s="74"/>
      <c r="E56" s="75"/>
      <c r="F56" s="75"/>
      <c r="G56" s="75">
        <v>150</v>
      </c>
      <c r="H56" s="81">
        <v>51.1</v>
      </c>
      <c r="I56" s="75"/>
      <c r="J56" s="74">
        <f t="shared" si="4"/>
        <v>34.06666666666667</v>
      </c>
      <c r="K56" s="74">
        <f t="shared" si="5"/>
        <v>15.723076923076922</v>
      </c>
      <c r="L56" s="75"/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f t="shared" si="16"/>
        <v>325</v>
      </c>
      <c r="S56" s="74">
        <f t="shared" si="17"/>
        <v>51.1</v>
      </c>
      <c r="T56" s="74">
        <f t="shared" si="6"/>
        <v>15.723076923076922</v>
      </c>
      <c r="U56" s="43"/>
      <c r="V56" s="43"/>
      <c r="W56" s="46"/>
      <c r="X56" s="43"/>
    </row>
    <row r="57" spans="1:24" s="26" customFormat="1" ht="34.5" customHeight="1">
      <c r="A57" s="76" t="s">
        <v>47</v>
      </c>
      <c r="B57" s="73">
        <v>18011100</v>
      </c>
      <c r="C57" s="74">
        <v>225</v>
      </c>
      <c r="D57" s="74"/>
      <c r="E57" s="75"/>
      <c r="F57" s="75"/>
      <c r="G57" s="75">
        <v>112.4</v>
      </c>
      <c r="H57" s="81">
        <v>39.6</v>
      </c>
      <c r="I57" s="75"/>
      <c r="J57" s="74">
        <f t="shared" si="4"/>
        <v>35.231316725978644</v>
      </c>
      <c r="K57" s="74">
        <f t="shared" si="5"/>
        <v>17.6</v>
      </c>
      <c r="L57" s="75"/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f t="shared" si="16"/>
        <v>225</v>
      </c>
      <c r="S57" s="74">
        <f t="shared" si="17"/>
        <v>39.6</v>
      </c>
      <c r="T57" s="74">
        <f t="shared" si="6"/>
        <v>17.6</v>
      </c>
      <c r="U57" s="43"/>
      <c r="V57" s="43"/>
      <c r="W57" s="46"/>
      <c r="X57" s="43"/>
    </row>
    <row r="58" spans="1:24" s="26" customFormat="1" ht="27" customHeight="1">
      <c r="A58" s="69" t="s">
        <v>48</v>
      </c>
      <c r="B58" s="70">
        <v>18030000</v>
      </c>
      <c r="C58" s="71">
        <f aca="true" t="shared" si="18" ref="C58:H58">C59+C61</f>
        <v>180</v>
      </c>
      <c r="D58" s="71">
        <f t="shared" si="18"/>
        <v>0</v>
      </c>
      <c r="E58" s="71">
        <f t="shared" si="18"/>
        <v>0</v>
      </c>
      <c r="F58" s="71">
        <f t="shared" si="18"/>
        <v>0</v>
      </c>
      <c r="G58" s="71">
        <f t="shared" si="18"/>
        <v>75</v>
      </c>
      <c r="H58" s="71">
        <f t="shared" si="18"/>
        <v>77.3</v>
      </c>
      <c r="I58" s="77"/>
      <c r="J58" s="71">
        <f t="shared" si="4"/>
        <v>103.06666666666666</v>
      </c>
      <c r="K58" s="71">
        <f t="shared" si="5"/>
        <v>42.94444444444444</v>
      </c>
      <c r="L58" s="77"/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f t="shared" si="16"/>
        <v>180</v>
      </c>
      <c r="S58" s="71">
        <f t="shared" si="17"/>
        <v>77.3</v>
      </c>
      <c r="T58" s="71">
        <f t="shared" si="6"/>
        <v>42.94444444444444</v>
      </c>
      <c r="U58" s="43"/>
      <c r="V58" s="43"/>
      <c r="W58" s="46"/>
      <c r="X58" s="43"/>
    </row>
    <row r="59" spans="1:24" s="26" customFormat="1" ht="34.5" customHeight="1">
      <c r="A59" s="76" t="s">
        <v>49</v>
      </c>
      <c r="B59" s="73">
        <v>18030100</v>
      </c>
      <c r="C59" s="74">
        <v>130</v>
      </c>
      <c r="D59" s="74"/>
      <c r="E59" s="75"/>
      <c r="F59" s="75"/>
      <c r="G59" s="75">
        <v>45</v>
      </c>
      <c r="H59" s="81">
        <v>63.9</v>
      </c>
      <c r="I59" s="75"/>
      <c r="J59" s="74">
        <f t="shared" si="4"/>
        <v>142</v>
      </c>
      <c r="K59" s="74">
        <f t="shared" si="5"/>
        <v>49.15384615384615</v>
      </c>
      <c r="L59" s="75"/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f t="shared" si="16"/>
        <v>130</v>
      </c>
      <c r="S59" s="74">
        <f t="shared" si="17"/>
        <v>63.9</v>
      </c>
      <c r="T59" s="74">
        <f t="shared" si="6"/>
        <v>49.15384615384615</v>
      </c>
      <c r="U59" s="43"/>
      <c r="V59" s="43"/>
      <c r="W59" s="46"/>
      <c r="X59" s="43"/>
    </row>
    <row r="60" spans="1:24" s="26" customFormat="1" ht="132.75" customHeight="1" hidden="1">
      <c r="A60" s="76"/>
      <c r="B60" s="73"/>
      <c r="C60" s="74"/>
      <c r="D60" s="74"/>
      <c r="E60" s="75"/>
      <c r="F60" s="75"/>
      <c r="G60" s="75"/>
      <c r="H60" s="81"/>
      <c r="I60" s="75"/>
      <c r="J60" s="74" t="e">
        <f t="shared" si="4"/>
        <v>#DIV/0!</v>
      </c>
      <c r="K60" s="74" t="e">
        <f t="shared" si="5"/>
        <v>#DIV/0!</v>
      </c>
      <c r="L60" s="75"/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f t="shared" si="16"/>
        <v>0</v>
      </c>
      <c r="S60" s="74">
        <f t="shared" si="17"/>
        <v>0</v>
      </c>
      <c r="T60" s="74" t="e">
        <f t="shared" si="6"/>
        <v>#DIV/0!</v>
      </c>
      <c r="U60" s="43"/>
      <c r="V60" s="43"/>
      <c r="W60" s="46"/>
      <c r="X60" s="43"/>
    </row>
    <row r="61" spans="1:24" s="26" customFormat="1" ht="33" customHeight="1">
      <c r="A61" s="76" t="s">
        <v>50</v>
      </c>
      <c r="B61" s="73">
        <v>18030200</v>
      </c>
      <c r="C61" s="74">
        <v>50</v>
      </c>
      <c r="D61" s="74"/>
      <c r="E61" s="75"/>
      <c r="F61" s="75"/>
      <c r="G61" s="75">
        <v>30</v>
      </c>
      <c r="H61" s="81">
        <v>13.4</v>
      </c>
      <c r="I61" s="75"/>
      <c r="J61" s="74">
        <f t="shared" si="4"/>
        <v>44.666666666666664</v>
      </c>
      <c r="K61" s="74">
        <f t="shared" si="5"/>
        <v>26.8</v>
      </c>
      <c r="L61" s="75"/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f t="shared" si="16"/>
        <v>50</v>
      </c>
      <c r="S61" s="74">
        <f t="shared" si="17"/>
        <v>13.4</v>
      </c>
      <c r="T61" s="74">
        <f t="shared" si="6"/>
        <v>26.8</v>
      </c>
      <c r="U61" s="43"/>
      <c r="V61" s="43"/>
      <c r="W61" s="46"/>
      <c r="X61" s="43"/>
    </row>
    <row r="62" spans="1:24" s="44" customFormat="1" ht="32.25" customHeight="1">
      <c r="A62" s="69" t="s">
        <v>51</v>
      </c>
      <c r="B62" s="70">
        <v>18050000</v>
      </c>
      <c r="C62" s="71">
        <f aca="true" t="shared" si="19" ref="C62:H62">C64+C65+C66</f>
        <v>182000</v>
      </c>
      <c r="D62" s="71">
        <f t="shared" si="19"/>
        <v>0</v>
      </c>
      <c r="E62" s="71">
        <f t="shared" si="19"/>
        <v>0</v>
      </c>
      <c r="F62" s="71">
        <f t="shared" si="19"/>
        <v>0</v>
      </c>
      <c r="G62" s="71">
        <f t="shared" si="19"/>
        <v>82700</v>
      </c>
      <c r="H62" s="71">
        <f t="shared" si="19"/>
        <v>84060.20000000001</v>
      </c>
      <c r="I62" s="77"/>
      <c r="J62" s="71">
        <f t="shared" si="4"/>
        <v>101.64474002418382</v>
      </c>
      <c r="K62" s="71">
        <f t="shared" si="5"/>
        <v>46.18692307692308</v>
      </c>
      <c r="L62" s="77"/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f t="shared" si="16"/>
        <v>182000</v>
      </c>
      <c r="S62" s="71">
        <f t="shared" si="17"/>
        <v>84060.20000000001</v>
      </c>
      <c r="T62" s="71">
        <f t="shared" si="6"/>
        <v>46.18692307692308</v>
      </c>
      <c r="U62" s="43"/>
      <c r="V62" s="43"/>
      <c r="W62" s="43"/>
      <c r="X62" s="43"/>
    </row>
    <row r="63" spans="1:24" s="26" customFormat="1" ht="0.75" customHeight="1">
      <c r="A63" s="76"/>
      <c r="B63" s="73"/>
      <c r="C63" s="79"/>
      <c r="D63" s="79"/>
      <c r="E63" s="75"/>
      <c r="F63" s="75"/>
      <c r="G63" s="75"/>
      <c r="H63" s="81"/>
      <c r="I63" s="75"/>
      <c r="J63" s="71" t="e">
        <f t="shared" si="4"/>
        <v>#DIV/0!</v>
      </c>
      <c r="K63" s="71" t="e">
        <f t="shared" si="5"/>
        <v>#DIV/0!</v>
      </c>
      <c r="L63" s="75"/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1">
        <f t="shared" si="16"/>
        <v>0</v>
      </c>
      <c r="S63" s="71">
        <f t="shared" si="17"/>
        <v>0</v>
      </c>
      <c r="T63" s="71" t="e">
        <f t="shared" si="6"/>
        <v>#DIV/0!</v>
      </c>
      <c r="U63" s="43"/>
      <c r="V63" s="43"/>
      <c r="W63" s="46"/>
      <c r="X63" s="46"/>
    </row>
    <row r="64" spans="1:24" s="26" customFormat="1" ht="41.25" customHeight="1">
      <c r="A64" s="76" t="s">
        <v>22</v>
      </c>
      <c r="B64" s="73">
        <v>18050300</v>
      </c>
      <c r="C64" s="79">
        <v>20200</v>
      </c>
      <c r="D64" s="74"/>
      <c r="E64" s="75"/>
      <c r="F64" s="75"/>
      <c r="G64" s="75">
        <v>9000</v>
      </c>
      <c r="H64" s="81">
        <v>10727.1</v>
      </c>
      <c r="I64" s="75"/>
      <c r="J64" s="74">
        <f t="shared" si="4"/>
        <v>119.19</v>
      </c>
      <c r="K64" s="74">
        <f t="shared" si="5"/>
        <v>53.10445544554455</v>
      </c>
      <c r="L64" s="75"/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f t="shared" si="16"/>
        <v>20200</v>
      </c>
      <c r="S64" s="74">
        <f t="shared" si="17"/>
        <v>10727.1</v>
      </c>
      <c r="T64" s="74">
        <f t="shared" si="6"/>
        <v>53.10445544554455</v>
      </c>
      <c r="U64" s="43"/>
      <c r="V64" s="43"/>
      <c r="W64" s="46"/>
      <c r="X64" s="46"/>
    </row>
    <row r="65" spans="1:24" s="26" customFormat="1" ht="37.5" customHeight="1">
      <c r="A65" s="76" t="s">
        <v>23</v>
      </c>
      <c r="B65" s="73">
        <v>18050400</v>
      </c>
      <c r="C65" s="79">
        <v>161800</v>
      </c>
      <c r="D65" s="74"/>
      <c r="E65" s="75"/>
      <c r="F65" s="75"/>
      <c r="G65" s="75">
        <v>73700</v>
      </c>
      <c r="H65" s="81">
        <v>73333.1</v>
      </c>
      <c r="I65" s="75"/>
      <c r="J65" s="74">
        <f t="shared" si="4"/>
        <v>99.502170963365</v>
      </c>
      <c r="K65" s="74">
        <f t="shared" si="5"/>
        <v>45.323300370828186</v>
      </c>
      <c r="L65" s="75"/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f t="shared" si="16"/>
        <v>161800</v>
      </c>
      <c r="S65" s="74">
        <f t="shared" si="17"/>
        <v>73333.1</v>
      </c>
      <c r="T65" s="74">
        <f t="shared" si="6"/>
        <v>45.323300370828186</v>
      </c>
      <c r="U65" s="43"/>
      <c r="V65" s="43"/>
      <c r="W65" s="46"/>
      <c r="X65" s="46"/>
    </row>
    <row r="66" spans="1:24" s="26" customFormat="1" ht="90" customHeight="1" hidden="1">
      <c r="A66" s="76" t="s">
        <v>252</v>
      </c>
      <c r="B66" s="73">
        <v>18050500</v>
      </c>
      <c r="C66" s="74">
        <v>0</v>
      </c>
      <c r="D66" s="74"/>
      <c r="E66" s="75"/>
      <c r="F66" s="75"/>
      <c r="G66" s="75"/>
      <c r="H66" s="81"/>
      <c r="I66" s="75"/>
      <c r="J66" s="71" t="e">
        <f t="shared" si="4"/>
        <v>#DIV/0!</v>
      </c>
      <c r="K66" s="71" t="e">
        <f t="shared" si="5"/>
        <v>#DIV/0!</v>
      </c>
      <c r="L66" s="75"/>
      <c r="M66" s="74">
        <v>0</v>
      </c>
      <c r="N66" s="74">
        <v>0</v>
      </c>
      <c r="O66" s="74"/>
      <c r="P66" s="74"/>
      <c r="Q66" s="74">
        <v>0</v>
      </c>
      <c r="R66" s="74">
        <f t="shared" si="16"/>
        <v>0</v>
      </c>
      <c r="S66" s="74">
        <f t="shared" si="17"/>
        <v>0</v>
      </c>
      <c r="T66" s="89" t="e">
        <f t="shared" si="6"/>
        <v>#DIV/0!</v>
      </c>
      <c r="U66" s="43"/>
      <c r="V66" s="43"/>
      <c r="W66" s="46"/>
      <c r="X66" s="46"/>
    </row>
    <row r="67" spans="1:24" s="26" customFormat="1" ht="42" customHeight="1">
      <c r="A67" s="69" t="s">
        <v>24</v>
      </c>
      <c r="B67" s="70">
        <v>19000000</v>
      </c>
      <c r="C67" s="71">
        <f aca="true" t="shared" si="20" ref="C67:H67">C68</f>
        <v>0</v>
      </c>
      <c r="D67" s="71">
        <f t="shared" si="20"/>
        <v>0</v>
      </c>
      <c r="E67" s="71">
        <f t="shared" si="20"/>
        <v>0</v>
      </c>
      <c r="F67" s="71">
        <f t="shared" si="20"/>
        <v>0</v>
      </c>
      <c r="G67" s="71">
        <f t="shared" si="20"/>
        <v>0</v>
      </c>
      <c r="H67" s="71">
        <f t="shared" si="20"/>
        <v>0</v>
      </c>
      <c r="I67" s="71">
        <v>0</v>
      </c>
      <c r="J67" s="71">
        <v>0</v>
      </c>
      <c r="K67" s="71">
        <v>0</v>
      </c>
      <c r="L67" s="71">
        <v>0</v>
      </c>
      <c r="M67" s="87">
        <f>M68</f>
        <v>8587.5</v>
      </c>
      <c r="N67" s="87">
        <f>N68+N72</f>
        <v>4504.7</v>
      </c>
      <c r="O67" s="77"/>
      <c r="P67" s="77"/>
      <c r="Q67" s="77">
        <f>N67/M67*100</f>
        <v>52.45647743813683</v>
      </c>
      <c r="R67" s="71">
        <f t="shared" si="16"/>
        <v>8587.5</v>
      </c>
      <c r="S67" s="71">
        <f t="shared" si="17"/>
        <v>4504.7</v>
      </c>
      <c r="T67" s="71">
        <f t="shared" si="6"/>
        <v>52.45647743813683</v>
      </c>
      <c r="U67" s="43"/>
      <c r="V67" s="43"/>
      <c r="W67" s="46"/>
      <c r="X67" s="43"/>
    </row>
    <row r="68" spans="1:24" s="26" customFormat="1" ht="27.75" customHeight="1">
      <c r="A68" s="69" t="s">
        <v>25</v>
      </c>
      <c r="B68" s="70">
        <v>19010000</v>
      </c>
      <c r="C68" s="71">
        <f>C69+C70+C71</f>
        <v>0</v>
      </c>
      <c r="D68" s="71">
        <f>D69+D70+D71</f>
        <v>0</v>
      </c>
      <c r="E68" s="71">
        <f>E69+E70+E71</f>
        <v>0</v>
      </c>
      <c r="F68" s="71">
        <f>F69+F70+F71</f>
        <v>0</v>
      </c>
      <c r="G68" s="71">
        <v>0</v>
      </c>
      <c r="H68" s="71">
        <f>H69+H70+H71</f>
        <v>0</v>
      </c>
      <c r="I68" s="71">
        <v>0</v>
      </c>
      <c r="J68" s="71">
        <v>0</v>
      </c>
      <c r="K68" s="71">
        <v>0</v>
      </c>
      <c r="L68" s="71">
        <v>0</v>
      </c>
      <c r="M68" s="87">
        <f>M69+M70+M71</f>
        <v>8587.5</v>
      </c>
      <c r="N68" s="87">
        <f>N69+N70+N71</f>
        <v>4504.7</v>
      </c>
      <c r="O68" s="77"/>
      <c r="P68" s="77"/>
      <c r="Q68" s="77">
        <f>N68/M68*100</f>
        <v>52.45647743813683</v>
      </c>
      <c r="R68" s="71">
        <f t="shared" si="16"/>
        <v>8587.5</v>
      </c>
      <c r="S68" s="71">
        <f t="shared" si="17"/>
        <v>4504.7</v>
      </c>
      <c r="T68" s="71">
        <f t="shared" si="6"/>
        <v>52.45647743813683</v>
      </c>
      <c r="U68" s="43"/>
      <c r="V68" s="43"/>
      <c r="W68" s="46"/>
      <c r="X68" s="43"/>
    </row>
    <row r="69" spans="1:24" s="44" customFormat="1" ht="86.25" customHeight="1">
      <c r="A69" s="72" t="s">
        <v>52</v>
      </c>
      <c r="B69" s="73">
        <v>19010100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9">
        <v>0</v>
      </c>
      <c r="I69" s="74">
        <v>0</v>
      </c>
      <c r="J69" s="74">
        <v>0</v>
      </c>
      <c r="K69" s="74">
        <v>0</v>
      </c>
      <c r="L69" s="74">
        <v>0</v>
      </c>
      <c r="M69" s="88">
        <v>8217.5</v>
      </c>
      <c r="N69" s="75">
        <v>4171.7</v>
      </c>
      <c r="O69" s="75"/>
      <c r="P69" s="75"/>
      <c r="Q69" s="75">
        <f>N69/M69*100</f>
        <v>50.76604806814724</v>
      </c>
      <c r="R69" s="74">
        <f t="shared" si="16"/>
        <v>8217.5</v>
      </c>
      <c r="S69" s="74">
        <f t="shared" si="17"/>
        <v>4171.7</v>
      </c>
      <c r="T69" s="74">
        <f t="shared" si="6"/>
        <v>50.76604806814724</v>
      </c>
      <c r="U69" s="43"/>
      <c r="V69" s="43"/>
      <c r="W69" s="43"/>
      <c r="X69" s="43"/>
    </row>
    <row r="70" spans="1:24" s="44" customFormat="1" ht="45.75" customHeight="1">
      <c r="A70" s="72" t="s">
        <v>321</v>
      </c>
      <c r="B70" s="73">
        <v>19010200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9">
        <v>0</v>
      </c>
      <c r="I70" s="74">
        <v>0</v>
      </c>
      <c r="J70" s="74">
        <v>0</v>
      </c>
      <c r="K70" s="74">
        <v>0</v>
      </c>
      <c r="L70" s="74">
        <v>0</v>
      </c>
      <c r="M70" s="88">
        <v>270</v>
      </c>
      <c r="N70" s="75">
        <v>155.6</v>
      </c>
      <c r="O70" s="75"/>
      <c r="P70" s="75"/>
      <c r="Q70" s="75">
        <f>N70/M70*100</f>
        <v>57.62962962962963</v>
      </c>
      <c r="R70" s="74">
        <f t="shared" si="16"/>
        <v>270</v>
      </c>
      <c r="S70" s="74">
        <f t="shared" si="17"/>
        <v>155.6</v>
      </c>
      <c r="T70" s="74">
        <f t="shared" si="6"/>
        <v>57.62962962962963</v>
      </c>
      <c r="U70" s="43"/>
      <c r="V70" s="43"/>
      <c r="W70" s="43"/>
      <c r="X70" s="43"/>
    </row>
    <row r="71" spans="1:24" s="26" customFormat="1" ht="75.75" customHeight="1">
      <c r="A71" s="72" t="s">
        <v>322</v>
      </c>
      <c r="B71" s="73">
        <v>19010300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9">
        <v>0</v>
      </c>
      <c r="I71" s="74">
        <v>0</v>
      </c>
      <c r="J71" s="74">
        <v>0</v>
      </c>
      <c r="K71" s="74">
        <v>0</v>
      </c>
      <c r="L71" s="74">
        <v>0</v>
      </c>
      <c r="M71" s="88">
        <v>100</v>
      </c>
      <c r="N71" s="75">
        <v>177.4</v>
      </c>
      <c r="O71" s="75"/>
      <c r="P71" s="75"/>
      <c r="Q71" s="75">
        <f>N71/M71*100</f>
        <v>177.4</v>
      </c>
      <c r="R71" s="74">
        <f t="shared" si="16"/>
        <v>100</v>
      </c>
      <c r="S71" s="74">
        <f t="shared" si="17"/>
        <v>177.4</v>
      </c>
      <c r="T71" s="74">
        <f t="shared" si="6"/>
        <v>177.4</v>
      </c>
      <c r="U71" s="43"/>
      <c r="V71" s="43"/>
      <c r="W71" s="46"/>
      <c r="X71" s="43"/>
    </row>
    <row r="72" spans="1:24" s="26" customFormat="1" ht="44.25" customHeight="1" hidden="1">
      <c r="A72" s="80" t="s">
        <v>235</v>
      </c>
      <c r="B72" s="70">
        <v>19050000</v>
      </c>
      <c r="C72" s="71">
        <f>C73</f>
        <v>0</v>
      </c>
      <c r="D72" s="71">
        <v>0</v>
      </c>
      <c r="E72" s="71">
        <v>0</v>
      </c>
      <c r="F72" s="71">
        <v>0</v>
      </c>
      <c r="G72" s="71"/>
      <c r="H72" s="79">
        <v>0</v>
      </c>
      <c r="I72" s="71">
        <v>0</v>
      </c>
      <c r="J72" s="71" t="e">
        <f t="shared" si="4"/>
        <v>#DIV/0!</v>
      </c>
      <c r="K72" s="71" t="e">
        <f t="shared" si="5"/>
        <v>#DIV/0!</v>
      </c>
      <c r="L72" s="71">
        <v>0</v>
      </c>
      <c r="M72" s="87">
        <f>M73</f>
        <v>0</v>
      </c>
      <c r="N72" s="77">
        <f>N73</f>
        <v>0</v>
      </c>
      <c r="O72" s="77"/>
      <c r="P72" s="77"/>
      <c r="Q72" s="77"/>
      <c r="R72" s="79">
        <f t="shared" si="16"/>
        <v>0</v>
      </c>
      <c r="S72" s="74">
        <f t="shared" si="17"/>
        <v>0</v>
      </c>
      <c r="T72" s="74" t="e">
        <f t="shared" si="6"/>
        <v>#DIV/0!</v>
      </c>
      <c r="U72" s="43"/>
      <c r="V72" s="43"/>
      <c r="W72" s="46"/>
      <c r="X72" s="43"/>
    </row>
    <row r="73" spans="1:24" s="26" customFormat="1" ht="69.75" customHeight="1" hidden="1">
      <c r="A73" s="72" t="s">
        <v>254</v>
      </c>
      <c r="B73" s="73">
        <v>19050200</v>
      </c>
      <c r="C73" s="74">
        <v>0</v>
      </c>
      <c r="D73" s="79">
        <v>0</v>
      </c>
      <c r="E73" s="79">
        <v>0</v>
      </c>
      <c r="F73" s="79">
        <v>0</v>
      </c>
      <c r="G73" s="79"/>
      <c r="H73" s="79">
        <v>0</v>
      </c>
      <c r="I73" s="79">
        <v>0</v>
      </c>
      <c r="J73" s="71" t="e">
        <f t="shared" si="4"/>
        <v>#DIV/0!</v>
      </c>
      <c r="K73" s="71" t="e">
        <f t="shared" si="5"/>
        <v>#DIV/0!</v>
      </c>
      <c r="L73" s="79">
        <v>0</v>
      </c>
      <c r="M73" s="122">
        <v>0</v>
      </c>
      <c r="N73" s="81"/>
      <c r="O73" s="81"/>
      <c r="P73" s="81"/>
      <c r="Q73" s="81"/>
      <c r="R73" s="79">
        <f t="shared" si="16"/>
        <v>0</v>
      </c>
      <c r="S73" s="74">
        <f t="shared" si="17"/>
        <v>0</v>
      </c>
      <c r="T73" s="74" t="e">
        <f t="shared" si="6"/>
        <v>#DIV/0!</v>
      </c>
      <c r="U73" s="43"/>
      <c r="V73" s="43"/>
      <c r="W73" s="46"/>
      <c r="X73" s="43"/>
    </row>
    <row r="74" spans="1:24" s="26" customFormat="1" ht="26.25" customHeight="1">
      <c r="A74" s="69" t="s">
        <v>53</v>
      </c>
      <c r="B74" s="70">
        <v>20000000</v>
      </c>
      <c r="C74" s="71">
        <f aca="true" t="shared" si="21" ref="C74:H74">C75+C86+C101</f>
        <v>24877.7</v>
      </c>
      <c r="D74" s="71">
        <f t="shared" si="21"/>
        <v>0</v>
      </c>
      <c r="E74" s="71">
        <f t="shared" si="21"/>
        <v>0</v>
      </c>
      <c r="F74" s="71">
        <f t="shared" si="21"/>
        <v>0</v>
      </c>
      <c r="G74" s="71">
        <f t="shared" si="21"/>
        <v>12721.5</v>
      </c>
      <c r="H74" s="71">
        <f t="shared" si="21"/>
        <v>8874.7</v>
      </c>
      <c r="I74" s="71">
        <f>I75+I86+I101+I111</f>
        <v>0</v>
      </c>
      <c r="J74" s="71">
        <f t="shared" si="4"/>
        <v>69.76142750461817</v>
      </c>
      <c r="K74" s="71">
        <f t="shared" si="5"/>
        <v>35.67331385136086</v>
      </c>
      <c r="L74" s="71"/>
      <c r="M74" s="71">
        <f>M75+M86+M101+M111</f>
        <v>68131.3</v>
      </c>
      <c r="N74" s="71">
        <f>N75+N86+N101+N111</f>
        <v>11409.199999999999</v>
      </c>
      <c r="O74" s="71">
        <f>O101++O111</f>
        <v>0</v>
      </c>
      <c r="P74" s="71">
        <f>P101++P111</f>
        <v>0</v>
      </c>
      <c r="Q74" s="71">
        <f>N74/M74*100</f>
        <v>16.745900929528716</v>
      </c>
      <c r="R74" s="71">
        <f t="shared" si="16"/>
        <v>93009</v>
      </c>
      <c r="S74" s="71">
        <f t="shared" si="17"/>
        <v>20283.9</v>
      </c>
      <c r="T74" s="71">
        <f t="shared" si="6"/>
        <v>21.808534657936328</v>
      </c>
      <c r="U74" s="43"/>
      <c r="V74" s="43"/>
      <c r="W74" s="46"/>
      <c r="X74" s="43"/>
    </row>
    <row r="75" spans="1:24" s="26" customFormat="1" ht="30" customHeight="1">
      <c r="A75" s="69" t="s">
        <v>15</v>
      </c>
      <c r="B75" s="70">
        <v>21000000</v>
      </c>
      <c r="C75" s="71">
        <f aca="true" t="shared" si="22" ref="C75:H75">C76+C79</f>
        <v>830</v>
      </c>
      <c r="D75" s="71">
        <f t="shared" si="22"/>
        <v>0</v>
      </c>
      <c r="E75" s="71">
        <f t="shared" si="22"/>
        <v>0</v>
      </c>
      <c r="F75" s="71">
        <f t="shared" si="22"/>
        <v>0</v>
      </c>
      <c r="G75" s="71">
        <f t="shared" si="22"/>
        <v>422</v>
      </c>
      <c r="H75" s="71">
        <f t="shared" si="22"/>
        <v>407.9</v>
      </c>
      <c r="I75" s="77"/>
      <c r="J75" s="71">
        <f t="shared" si="4"/>
        <v>96.65876777251185</v>
      </c>
      <c r="K75" s="71">
        <f t="shared" si="5"/>
        <v>49.14457831325301</v>
      </c>
      <c r="L75" s="77"/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71">
        <f t="shared" si="16"/>
        <v>830</v>
      </c>
      <c r="S75" s="71">
        <f t="shared" si="17"/>
        <v>407.9</v>
      </c>
      <c r="T75" s="71">
        <f t="shared" si="6"/>
        <v>49.14457831325301</v>
      </c>
      <c r="U75" s="43"/>
      <c r="V75" s="43"/>
      <c r="W75" s="46"/>
      <c r="X75" s="43"/>
    </row>
    <row r="76" spans="1:24" s="26" customFormat="1" ht="119.25" customHeight="1">
      <c r="A76" s="69" t="s">
        <v>316</v>
      </c>
      <c r="B76" s="70">
        <v>21010000</v>
      </c>
      <c r="C76" s="71">
        <f aca="true" t="shared" si="23" ref="C76:H76">C77</f>
        <v>80</v>
      </c>
      <c r="D76" s="71">
        <f t="shared" si="23"/>
        <v>0</v>
      </c>
      <c r="E76" s="71">
        <f t="shared" si="23"/>
        <v>0</v>
      </c>
      <c r="F76" s="71">
        <f t="shared" si="23"/>
        <v>0</v>
      </c>
      <c r="G76" s="71">
        <f t="shared" si="23"/>
        <v>50</v>
      </c>
      <c r="H76" s="71">
        <f t="shared" si="23"/>
        <v>31</v>
      </c>
      <c r="I76" s="77"/>
      <c r="J76" s="71">
        <f t="shared" si="4"/>
        <v>62</v>
      </c>
      <c r="K76" s="71">
        <f t="shared" si="5"/>
        <v>38.75</v>
      </c>
      <c r="L76" s="77"/>
      <c r="M76" s="87">
        <v>0</v>
      </c>
      <c r="N76" s="87">
        <v>0</v>
      </c>
      <c r="O76" s="87">
        <v>0</v>
      </c>
      <c r="P76" s="87">
        <v>0</v>
      </c>
      <c r="Q76" s="87">
        <v>0</v>
      </c>
      <c r="R76" s="71">
        <f aca="true" t="shared" si="24" ref="R76:R107">C76+M76</f>
        <v>80</v>
      </c>
      <c r="S76" s="71">
        <f aca="true" t="shared" si="25" ref="S76:S107">H76+N76</f>
        <v>31</v>
      </c>
      <c r="T76" s="71">
        <f t="shared" si="6"/>
        <v>38.75</v>
      </c>
      <c r="U76" s="43"/>
      <c r="V76" s="43"/>
      <c r="W76" s="46"/>
      <c r="X76" s="43"/>
    </row>
    <row r="77" spans="1:24" s="44" customFormat="1" ht="60.75" customHeight="1">
      <c r="A77" s="72" t="s">
        <v>317</v>
      </c>
      <c r="B77" s="73">
        <v>21010300</v>
      </c>
      <c r="C77" s="74">
        <v>80</v>
      </c>
      <c r="D77" s="74"/>
      <c r="E77" s="75"/>
      <c r="F77" s="75"/>
      <c r="G77" s="75">
        <v>50</v>
      </c>
      <c r="H77" s="75">
        <v>31</v>
      </c>
      <c r="I77" s="75"/>
      <c r="J77" s="74">
        <f t="shared" si="4"/>
        <v>62</v>
      </c>
      <c r="K77" s="74">
        <f t="shared" si="5"/>
        <v>38.75</v>
      </c>
      <c r="L77" s="75"/>
      <c r="M77" s="88">
        <v>0</v>
      </c>
      <c r="N77" s="88">
        <v>0</v>
      </c>
      <c r="O77" s="88">
        <v>0</v>
      </c>
      <c r="P77" s="88">
        <v>0</v>
      </c>
      <c r="Q77" s="88">
        <v>0</v>
      </c>
      <c r="R77" s="79">
        <f t="shared" si="24"/>
        <v>80</v>
      </c>
      <c r="S77" s="74">
        <f t="shared" si="25"/>
        <v>31</v>
      </c>
      <c r="T77" s="74">
        <f t="shared" si="6"/>
        <v>38.75</v>
      </c>
      <c r="U77" s="43"/>
      <c r="V77" s="43"/>
      <c r="W77" s="43"/>
      <c r="X77" s="43"/>
    </row>
    <row r="78" spans="1:24" s="26" customFormat="1" ht="187.5" customHeight="1" hidden="1">
      <c r="A78" s="76"/>
      <c r="B78" s="73"/>
      <c r="C78" s="74"/>
      <c r="D78" s="79"/>
      <c r="E78" s="75"/>
      <c r="F78" s="75"/>
      <c r="G78" s="75"/>
      <c r="H78" s="75"/>
      <c r="I78" s="75"/>
      <c r="J78" s="71" t="e">
        <f t="shared" si="4"/>
        <v>#DIV/0!</v>
      </c>
      <c r="K78" s="71" t="e">
        <f t="shared" si="5"/>
        <v>#DIV/0!</v>
      </c>
      <c r="L78" s="77"/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9">
        <f t="shared" si="24"/>
        <v>0</v>
      </c>
      <c r="S78" s="89">
        <f t="shared" si="25"/>
        <v>0</v>
      </c>
      <c r="T78" s="89" t="e">
        <f t="shared" si="6"/>
        <v>#DIV/0!</v>
      </c>
      <c r="U78" s="43"/>
      <c r="V78" s="43"/>
      <c r="W78" s="46"/>
      <c r="X78" s="43"/>
    </row>
    <row r="79" spans="1:24" s="26" customFormat="1" ht="28.5" customHeight="1">
      <c r="A79" s="69" t="s">
        <v>3</v>
      </c>
      <c r="B79" s="70">
        <v>21080000</v>
      </c>
      <c r="C79" s="71">
        <f aca="true" t="shared" si="26" ref="C79:H79">C82+C83</f>
        <v>750</v>
      </c>
      <c r="D79" s="71">
        <f t="shared" si="26"/>
        <v>0</v>
      </c>
      <c r="E79" s="71">
        <f t="shared" si="26"/>
        <v>0</v>
      </c>
      <c r="F79" s="71">
        <f t="shared" si="26"/>
        <v>0</v>
      </c>
      <c r="G79" s="71">
        <f t="shared" si="26"/>
        <v>372</v>
      </c>
      <c r="H79" s="71">
        <f t="shared" si="26"/>
        <v>376.9</v>
      </c>
      <c r="I79" s="77"/>
      <c r="J79" s="71">
        <f t="shared" si="4"/>
        <v>101.31720430107526</v>
      </c>
      <c r="K79" s="71">
        <f t="shared" si="5"/>
        <v>50.25333333333333</v>
      </c>
      <c r="L79" s="77"/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71">
        <f t="shared" si="24"/>
        <v>750</v>
      </c>
      <c r="S79" s="71">
        <f t="shared" si="25"/>
        <v>376.9</v>
      </c>
      <c r="T79" s="71">
        <f aca="true" t="shared" si="27" ref="T79:T105">S79/R79*100</f>
        <v>50.25333333333333</v>
      </c>
      <c r="U79" s="43"/>
      <c r="V79" s="43"/>
      <c r="W79" s="46"/>
      <c r="X79" s="43"/>
    </row>
    <row r="80" spans="1:24" s="26" customFormat="1" ht="19.5" customHeight="1" hidden="1">
      <c r="A80" s="76"/>
      <c r="B80" s="73"/>
      <c r="C80" s="74"/>
      <c r="D80" s="74"/>
      <c r="E80" s="75"/>
      <c r="F80" s="75"/>
      <c r="G80" s="75"/>
      <c r="H80" s="75"/>
      <c r="I80" s="75"/>
      <c r="J80" s="71" t="e">
        <f t="shared" si="4"/>
        <v>#DIV/0!</v>
      </c>
      <c r="K80" s="71" t="e">
        <f t="shared" si="5"/>
        <v>#DIV/0!</v>
      </c>
      <c r="L80" s="75"/>
      <c r="M80" s="87">
        <v>0</v>
      </c>
      <c r="N80" s="87">
        <v>0</v>
      </c>
      <c r="O80" s="87">
        <v>0</v>
      </c>
      <c r="P80" s="87">
        <v>0</v>
      </c>
      <c r="Q80" s="87">
        <v>0</v>
      </c>
      <c r="R80" s="89">
        <f t="shared" si="24"/>
        <v>0</v>
      </c>
      <c r="S80" s="89">
        <f t="shared" si="25"/>
        <v>0</v>
      </c>
      <c r="T80" s="89" t="e">
        <f t="shared" si="27"/>
        <v>#DIV/0!</v>
      </c>
      <c r="U80" s="43"/>
      <c r="V80" s="43"/>
      <c r="W80" s="46"/>
      <c r="X80" s="43"/>
    </row>
    <row r="81" spans="1:24" s="44" customFormat="1" ht="75.75" customHeight="1" hidden="1">
      <c r="A81" s="72"/>
      <c r="B81" s="73"/>
      <c r="C81" s="74"/>
      <c r="D81" s="74"/>
      <c r="E81" s="74"/>
      <c r="F81" s="74"/>
      <c r="G81" s="74"/>
      <c r="H81" s="74"/>
      <c r="I81" s="75"/>
      <c r="J81" s="71" t="e">
        <f t="shared" si="4"/>
        <v>#DIV/0!</v>
      </c>
      <c r="K81" s="71" t="e">
        <f t="shared" si="5"/>
        <v>#DIV/0!</v>
      </c>
      <c r="L81" s="75"/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9">
        <f t="shared" si="24"/>
        <v>0</v>
      </c>
      <c r="S81" s="89">
        <f t="shared" si="25"/>
        <v>0</v>
      </c>
      <c r="T81" s="89" t="e">
        <f t="shared" si="27"/>
        <v>#DIV/0!</v>
      </c>
      <c r="U81" s="43"/>
      <c r="V81" s="43"/>
      <c r="W81" s="43"/>
      <c r="X81" s="43"/>
    </row>
    <row r="82" spans="1:24" s="44" customFormat="1" ht="45.75" customHeight="1">
      <c r="A82" s="76" t="s">
        <v>276</v>
      </c>
      <c r="B82" s="73">
        <v>21081100</v>
      </c>
      <c r="C82" s="74">
        <v>350</v>
      </c>
      <c r="D82" s="74"/>
      <c r="E82" s="74"/>
      <c r="F82" s="74"/>
      <c r="G82" s="74">
        <v>174</v>
      </c>
      <c r="H82" s="74">
        <v>222</v>
      </c>
      <c r="I82" s="75"/>
      <c r="J82" s="74">
        <f t="shared" si="4"/>
        <v>127.58620689655173</v>
      </c>
      <c r="K82" s="74">
        <f t="shared" si="5"/>
        <v>63.42857142857142</v>
      </c>
      <c r="L82" s="75"/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79">
        <f t="shared" si="24"/>
        <v>350</v>
      </c>
      <c r="S82" s="74">
        <f t="shared" si="25"/>
        <v>222</v>
      </c>
      <c r="T82" s="74">
        <f t="shared" si="27"/>
        <v>63.42857142857142</v>
      </c>
      <c r="U82" s="43"/>
      <c r="V82" s="43"/>
      <c r="W82" s="47"/>
      <c r="X82" s="43"/>
    </row>
    <row r="83" spans="1:24" s="26" customFormat="1" ht="72" customHeight="1">
      <c r="A83" s="72" t="s">
        <v>54</v>
      </c>
      <c r="B83" s="73">
        <v>21081500</v>
      </c>
      <c r="C83" s="74">
        <v>400</v>
      </c>
      <c r="D83" s="74"/>
      <c r="E83" s="74"/>
      <c r="F83" s="74"/>
      <c r="G83" s="74">
        <v>198</v>
      </c>
      <c r="H83" s="75">
        <v>154.9</v>
      </c>
      <c r="I83" s="75"/>
      <c r="J83" s="74">
        <f aca="true" t="shared" si="28" ref="J83:J146">H83/G83*100</f>
        <v>78.23232323232322</v>
      </c>
      <c r="K83" s="74">
        <f aca="true" t="shared" si="29" ref="K83:K105">H83/C83*100</f>
        <v>38.725</v>
      </c>
      <c r="L83" s="75"/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79">
        <f t="shared" si="24"/>
        <v>400</v>
      </c>
      <c r="S83" s="74">
        <f t="shared" si="25"/>
        <v>154.9</v>
      </c>
      <c r="T83" s="74">
        <f t="shared" si="27"/>
        <v>38.725</v>
      </c>
      <c r="U83" s="43"/>
      <c r="V83" s="43"/>
      <c r="W83" s="46"/>
      <c r="X83" s="43"/>
    </row>
    <row r="84" spans="1:24" s="26" customFormat="1" ht="28.5" customHeight="1" hidden="1">
      <c r="A84" s="72"/>
      <c r="B84" s="73"/>
      <c r="C84" s="74"/>
      <c r="D84" s="74"/>
      <c r="E84" s="75"/>
      <c r="F84" s="75"/>
      <c r="G84" s="75"/>
      <c r="H84" s="75"/>
      <c r="I84" s="75"/>
      <c r="J84" s="71" t="e">
        <f t="shared" si="28"/>
        <v>#DIV/0!</v>
      </c>
      <c r="K84" s="71" t="e">
        <f t="shared" si="29"/>
        <v>#DIV/0!</v>
      </c>
      <c r="L84" s="75"/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79">
        <f t="shared" si="24"/>
        <v>0</v>
      </c>
      <c r="S84" s="74">
        <f t="shared" si="25"/>
        <v>0</v>
      </c>
      <c r="T84" s="89" t="e">
        <f t="shared" si="27"/>
        <v>#DIV/0!</v>
      </c>
      <c r="U84" s="43"/>
      <c r="V84" s="43"/>
      <c r="W84" s="46"/>
      <c r="X84" s="43"/>
    </row>
    <row r="85" spans="1:24" s="26" customFormat="1" ht="19.5" customHeight="1" hidden="1">
      <c r="A85" s="76"/>
      <c r="B85" s="73"/>
      <c r="C85" s="74"/>
      <c r="D85" s="79"/>
      <c r="E85" s="90"/>
      <c r="F85" s="90"/>
      <c r="G85" s="90"/>
      <c r="H85" s="75"/>
      <c r="I85" s="75"/>
      <c r="J85" s="71" t="e">
        <f t="shared" si="28"/>
        <v>#DIV/0!</v>
      </c>
      <c r="K85" s="71" t="e">
        <f t="shared" si="29"/>
        <v>#DIV/0!</v>
      </c>
      <c r="L85" s="77"/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79">
        <f t="shared" si="24"/>
        <v>0</v>
      </c>
      <c r="S85" s="74">
        <f t="shared" si="25"/>
        <v>0</v>
      </c>
      <c r="T85" s="89" t="e">
        <f t="shared" si="27"/>
        <v>#DIV/0!</v>
      </c>
      <c r="U85" s="43"/>
      <c r="V85" s="43"/>
      <c r="W85" s="46"/>
      <c r="X85" s="43"/>
    </row>
    <row r="86" spans="1:24" s="26" customFormat="1" ht="51.75" customHeight="1">
      <c r="A86" s="80" t="s">
        <v>55</v>
      </c>
      <c r="B86" s="70">
        <v>22000000</v>
      </c>
      <c r="C86" s="71">
        <f aca="true" t="shared" si="30" ref="C86:H86">C87+C95+C97</f>
        <v>17017.7</v>
      </c>
      <c r="D86" s="71">
        <f t="shared" si="30"/>
        <v>0</v>
      </c>
      <c r="E86" s="71">
        <f t="shared" si="30"/>
        <v>0</v>
      </c>
      <c r="F86" s="71">
        <f t="shared" si="30"/>
        <v>0</v>
      </c>
      <c r="G86" s="71">
        <f t="shared" si="30"/>
        <v>8059.5</v>
      </c>
      <c r="H86" s="71">
        <f t="shared" si="30"/>
        <v>6639.900000000001</v>
      </c>
      <c r="I86" s="77"/>
      <c r="J86" s="71">
        <f t="shared" si="28"/>
        <v>82.38600409454682</v>
      </c>
      <c r="K86" s="71">
        <f t="shared" si="29"/>
        <v>39.01761107552725</v>
      </c>
      <c r="L86" s="77"/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71">
        <f t="shared" si="24"/>
        <v>17017.7</v>
      </c>
      <c r="S86" s="71">
        <f t="shared" si="25"/>
        <v>6639.900000000001</v>
      </c>
      <c r="T86" s="71">
        <f t="shared" si="27"/>
        <v>39.01761107552725</v>
      </c>
      <c r="U86" s="43"/>
      <c r="V86" s="43"/>
      <c r="W86" s="46"/>
      <c r="X86" s="43"/>
    </row>
    <row r="87" spans="1:24" s="44" customFormat="1" ht="29.25" customHeight="1">
      <c r="A87" s="80" t="s">
        <v>56</v>
      </c>
      <c r="B87" s="70">
        <v>22010000</v>
      </c>
      <c r="C87" s="71">
        <f aca="true" t="shared" si="31" ref="C87:H87">C88+C89+C92+C93+C94</f>
        <v>11600</v>
      </c>
      <c r="D87" s="71">
        <f t="shared" si="31"/>
        <v>0</v>
      </c>
      <c r="E87" s="71">
        <f t="shared" si="31"/>
        <v>0</v>
      </c>
      <c r="F87" s="71">
        <f t="shared" si="31"/>
        <v>0</v>
      </c>
      <c r="G87" s="71">
        <f t="shared" si="31"/>
        <v>5684.5</v>
      </c>
      <c r="H87" s="71">
        <f t="shared" si="31"/>
        <v>5350</v>
      </c>
      <c r="I87" s="77"/>
      <c r="J87" s="71">
        <f t="shared" si="28"/>
        <v>94.1155774474448</v>
      </c>
      <c r="K87" s="71">
        <f t="shared" si="29"/>
        <v>46.12068965517241</v>
      </c>
      <c r="L87" s="77"/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71">
        <f t="shared" si="24"/>
        <v>11600</v>
      </c>
      <c r="S87" s="71">
        <f t="shared" si="25"/>
        <v>5350</v>
      </c>
      <c r="T87" s="71">
        <f t="shared" si="27"/>
        <v>46.12068965517241</v>
      </c>
      <c r="U87" s="43"/>
      <c r="V87" s="43"/>
      <c r="W87" s="43"/>
      <c r="X87" s="43"/>
    </row>
    <row r="88" spans="1:24" s="26" customFormat="1" ht="81.75" customHeight="1">
      <c r="A88" s="72" t="s">
        <v>57</v>
      </c>
      <c r="B88" s="73">
        <v>22010200</v>
      </c>
      <c r="C88" s="74">
        <v>140</v>
      </c>
      <c r="D88" s="74"/>
      <c r="E88" s="90"/>
      <c r="F88" s="75"/>
      <c r="G88" s="75">
        <v>68</v>
      </c>
      <c r="H88" s="75">
        <v>0</v>
      </c>
      <c r="I88" s="75"/>
      <c r="J88" s="74">
        <f t="shared" si="28"/>
        <v>0</v>
      </c>
      <c r="K88" s="74">
        <f t="shared" si="29"/>
        <v>0</v>
      </c>
      <c r="L88" s="75"/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79">
        <f t="shared" si="24"/>
        <v>140</v>
      </c>
      <c r="S88" s="74">
        <f t="shared" si="25"/>
        <v>0</v>
      </c>
      <c r="T88" s="74">
        <f t="shared" si="27"/>
        <v>0</v>
      </c>
      <c r="U88" s="43"/>
      <c r="V88" s="43"/>
      <c r="W88" s="46"/>
      <c r="X88" s="43"/>
    </row>
    <row r="89" spans="1:24" s="26" customFormat="1" ht="63" customHeight="1">
      <c r="A89" s="72" t="s">
        <v>58</v>
      </c>
      <c r="B89" s="73">
        <v>22010300</v>
      </c>
      <c r="C89" s="74">
        <v>610</v>
      </c>
      <c r="D89" s="74"/>
      <c r="E89" s="90"/>
      <c r="F89" s="90"/>
      <c r="G89" s="75">
        <v>283</v>
      </c>
      <c r="H89" s="75">
        <v>133.2</v>
      </c>
      <c r="I89" s="75"/>
      <c r="J89" s="74">
        <f t="shared" si="28"/>
        <v>47.06713780918727</v>
      </c>
      <c r="K89" s="74">
        <f t="shared" si="29"/>
        <v>21.83606557377049</v>
      </c>
      <c r="L89" s="75"/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79">
        <f t="shared" si="24"/>
        <v>610</v>
      </c>
      <c r="S89" s="74">
        <f t="shared" si="25"/>
        <v>133.2</v>
      </c>
      <c r="T89" s="74">
        <f t="shared" si="27"/>
        <v>21.83606557377049</v>
      </c>
      <c r="U89" s="43"/>
      <c r="V89" s="43"/>
      <c r="W89" s="46"/>
      <c r="X89" s="43"/>
    </row>
    <row r="90" spans="1:24" s="26" customFormat="1" ht="97.5" customHeight="1" hidden="1">
      <c r="A90" s="76"/>
      <c r="B90" s="73"/>
      <c r="C90" s="74"/>
      <c r="D90" s="74"/>
      <c r="E90" s="74"/>
      <c r="F90" s="74"/>
      <c r="G90" s="74"/>
      <c r="H90" s="75"/>
      <c r="I90" s="75"/>
      <c r="J90" s="74" t="e">
        <f t="shared" si="28"/>
        <v>#DIV/0!</v>
      </c>
      <c r="K90" s="74" t="e">
        <f t="shared" si="29"/>
        <v>#DIV/0!</v>
      </c>
      <c r="L90" s="75"/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79">
        <f t="shared" si="24"/>
        <v>0</v>
      </c>
      <c r="S90" s="74">
        <f t="shared" si="25"/>
        <v>0</v>
      </c>
      <c r="T90" s="74" t="e">
        <f t="shared" si="27"/>
        <v>#DIV/0!</v>
      </c>
      <c r="U90" s="43"/>
      <c r="V90" s="43"/>
      <c r="W90" s="47"/>
      <c r="X90" s="43"/>
    </row>
    <row r="91" spans="1:24" s="26" customFormat="1" ht="52.5" customHeight="1" hidden="1">
      <c r="A91" s="76"/>
      <c r="B91" s="73"/>
      <c r="C91" s="74"/>
      <c r="D91" s="74"/>
      <c r="E91" s="75"/>
      <c r="F91" s="75"/>
      <c r="G91" s="75"/>
      <c r="H91" s="75"/>
      <c r="I91" s="75"/>
      <c r="J91" s="74" t="e">
        <f t="shared" si="28"/>
        <v>#DIV/0!</v>
      </c>
      <c r="K91" s="74" t="e">
        <f t="shared" si="29"/>
        <v>#DIV/0!</v>
      </c>
      <c r="L91" s="75"/>
      <c r="M91" s="88">
        <v>0</v>
      </c>
      <c r="N91" s="88">
        <v>0</v>
      </c>
      <c r="O91" s="88">
        <v>0</v>
      </c>
      <c r="P91" s="88">
        <v>0</v>
      </c>
      <c r="Q91" s="88">
        <v>0</v>
      </c>
      <c r="R91" s="79">
        <f t="shared" si="24"/>
        <v>0</v>
      </c>
      <c r="S91" s="74">
        <f t="shared" si="25"/>
        <v>0</v>
      </c>
      <c r="T91" s="74" t="e">
        <f t="shared" si="27"/>
        <v>#DIV/0!</v>
      </c>
      <c r="U91" s="43"/>
      <c r="V91" s="43"/>
      <c r="W91" s="46"/>
      <c r="X91" s="43"/>
    </row>
    <row r="92" spans="1:24" s="44" customFormat="1" ht="42.75" customHeight="1">
      <c r="A92" s="72" t="s">
        <v>59</v>
      </c>
      <c r="B92" s="73">
        <v>22012500</v>
      </c>
      <c r="C92" s="74">
        <v>10100</v>
      </c>
      <c r="D92" s="74"/>
      <c r="E92" s="74"/>
      <c r="F92" s="74"/>
      <c r="G92" s="74">
        <v>5050</v>
      </c>
      <c r="H92" s="74">
        <v>5023.4</v>
      </c>
      <c r="I92" s="75"/>
      <c r="J92" s="74">
        <f t="shared" si="28"/>
        <v>99.47326732673267</v>
      </c>
      <c r="K92" s="74">
        <f t="shared" si="29"/>
        <v>49.736633663366334</v>
      </c>
      <c r="L92" s="75"/>
      <c r="M92" s="88">
        <v>0</v>
      </c>
      <c r="N92" s="88">
        <v>0</v>
      </c>
      <c r="O92" s="88">
        <v>0</v>
      </c>
      <c r="P92" s="88">
        <v>0</v>
      </c>
      <c r="Q92" s="88">
        <v>0</v>
      </c>
      <c r="R92" s="79">
        <f t="shared" si="24"/>
        <v>10100</v>
      </c>
      <c r="S92" s="74">
        <f t="shared" si="25"/>
        <v>5023.4</v>
      </c>
      <c r="T92" s="74">
        <f t="shared" si="27"/>
        <v>49.736633663366334</v>
      </c>
      <c r="U92" s="43"/>
      <c r="V92" s="43"/>
      <c r="W92" s="43"/>
      <c r="X92" s="43"/>
    </row>
    <row r="93" spans="1:24" s="44" customFormat="1" ht="56.25" customHeight="1">
      <c r="A93" s="76" t="s">
        <v>60</v>
      </c>
      <c r="B93" s="73">
        <v>22012600</v>
      </c>
      <c r="C93" s="74">
        <v>600</v>
      </c>
      <c r="D93" s="74"/>
      <c r="E93" s="74"/>
      <c r="F93" s="74"/>
      <c r="G93" s="74">
        <v>272</v>
      </c>
      <c r="H93" s="74">
        <v>151.1</v>
      </c>
      <c r="I93" s="75"/>
      <c r="J93" s="74">
        <f t="shared" si="28"/>
        <v>55.5514705882353</v>
      </c>
      <c r="K93" s="74">
        <f t="shared" si="29"/>
        <v>25.18333333333333</v>
      </c>
      <c r="L93" s="75"/>
      <c r="M93" s="88">
        <v>0</v>
      </c>
      <c r="N93" s="88">
        <v>0</v>
      </c>
      <c r="O93" s="88">
        <v>0</v>
      </c>
      <c r="P93" s="88">
        <v>0</v>
      </c>
      <c r="Q93" s="88">
        <v>0</v>
      </c>
      <c r="R93" s="79">
        <f t="shared" si="24"/>
        <v>600</v>
      </c>
      <c r="S93" s="74">
        <f t="shared" si="25"/>
        <v>151.1</v>
      </c>
      <c r="T93" s="74">
        <f t="shared" si="27"/>
        <v>25.18333333333333</v>
      </c>
      <c r="U93" s="43"/>
      <c r="V93" s="43"/>
      <c r="W93" s="43"/>
      <c r="X93" s="43"/>
    </row>
    <row r="94" spans="1:24" s="26" customFormat="1" ht="102.75" customHeight="1">
      <c r="A94" s="72" t="s">
        <v>318</v>
      </c>
      <c r="B94" s="73">
        <v>22012900</v>
      </c>
      <c r="C94" s="74">
        <v>150</v>
      </c>
      <c r="D94" s="74"/>
      <c r="E94" s="74"/>
      <c r="F94" s="74"/>
      <c r="G94" s="74">
        <v>11.5</v>
      </c>
      <c r="H94" s="74">
        <v>42.3</v>
      </c>
      <c r="I94" s="75"/>
      <c r="J94" s="74">
        <f t="shared" si="28"/>
        <v>367.8260869565217</v>
      </c>
      <c r="K94" s="74">
        <f t="shared" si="29"/>
        <v>28.199999999999996</v>
      </c>
      <c r="L94" s="75"/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79">
        <f t="shared" si="24"/>
        <v>150</v>
      </c>
      <c r="S94" s="74">
        <f t="shared" si="25"/>
        <v>42.3</v>
      </c>
      <c r="T94" s="74">
        <f t="shared" si="27"/>
        <v>28.199999999999996</v>
      </c>
      <c r="U94" s="43"/>
      <c r="V94" s="43"/>
      <c r="W94" s="46"/>
      <c r="X94" s="46"/>
    </row>
    <row r="95" spans="1:24" s="44" customFormat="1" ht="52.5" customHeight="1">
      <c r="A95" s="80" t="s">
        <v>61</v>
      </c>
      <c r="B95" s="70">
        <v>22080000</v>
      </c>
      <c r="C95" s="71">
        <f aca="true" t="shared" si="32" ref="C95:H95">C96</f>
        <v>4000</v>
      </c>
      <c r="D95" s="71">
        <f t="shared" si="32"/>
        <v>0</v>
      </c>
      <c r="E95" s="71">
        <f t="shared" si="32"/>
        <v>0</v>
      </c>
      <c r="F95" s="71">
        <f t="shared" si="32"/>
        <v>0</v>
      </c>
      <c r="G95" s="71">
        <f t="shared" si="32"/>
        <v>1950</v>
      </c>
      <c r="H95" s="71">
        <f t="shared" si="32"/>
        <v>1036.8</v>
      </c>
      <c r="I95" s="77"/>
      <c r="J95" s="71">
        <f t="shared" si="28"/>
        <v>53.169230769230765</v>
      </c>
      <c r="K95" s="71">
        <f t="shared" si="29"/>
        <v>25.919999999999998</v>
      </c>
      <c r="L95" s="77"/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71">
        <f t="shared" si="24"/>
        <v>4000</v>
      </c>
      <c r="S95" s="71">
        <f t="shared" si="25"/>
        <v>1036.8</v>
      </c>
      <c r="T95" s="71">
        <f t="shared" si="27"/>
        <v>25.919999999999998</v>
      </c>
      <c r="U95" s="43"/>
      <c r="V95" s="43"/>
      <c r="W95" s="43"/>
      <c r="X95" s="43"/>
    </row>
    <row r="96" spans="1:24" s="26" customFormat="1" ht="55.5" customHeight="1">
      <c r="A96" s="72" t="s">
        <v>275</v>
      </c>
      <c r="B96" s="73">
        <v>22080400</v>
      </c>
      <c r="C96" s="74">
        <v>4000</v>
      </c>
      <c r="D96" s="74"/>
      <c r="E96" s="75"/>
      <c r="F96" s="75"/>
      <c r="G96" s="75">
        <v>1950</v>
      </c>
      <c r="H96" s="75">
        <v>1036.8</v>
      </c>
      <c r="I96" s="75"/>
      <c r="J96" s="74">
        <f t="shared" si="28"/>
        <v>53.169230769230765</v>
      </c>
      <c r="K96" s="74">
        <f t="shared" si="29"/>
        <v>25.919999999999998</v>
      </c>
      <c r="L96" s="75"/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79">
        <f t="shared" si="24"/>
        <v>4000</v>
      </c>
      <c r="S96" s="74">
        <f t="shared" si="25"/>
        <v>1036.8</v>
      </c>
      <c r="T96" s="74">
        <f t="shared" si="27"/>
        <v>25.919999999999998</v>
      </c>
      <c r="U96" s="43"/>
      <c r="V96" s="43"/>
      <c r="W96" s="46"/>
      <c r="X96" s="43"/>
    </row>
    <row r="97" spans="1:24" s="44" customFormat="1" ht="25.5" customHeight="1">
      <c r="A97" s="69" t="s">
        <v>62</v>
      </c>
      <c r="B97" s="70">
        <v>22090000</v>
      </c>
      <c r="C97" s="71">
        <f aca="true" t="shared" si="33" ref="C97:I97">C98+C99+C100</f>
        <v>1417.6999999999998</v>
      </c>
      <c r="D97" s="71">
        <f t="shared" si="33"/>
        <v>0</v>
      </c>
      <c r="E97" s="71">
        <f t="shared" si="33"/>
        <v>0</v>
      </c>
      <c r="F97" s="71">
        <f t="shared" si="33"/>
        <v>0</v>
      </c>
      <c r="G97" s="71">
        <f t="shared" si="33"/>
        <v>425</v>
      </c>
      <c r="H97" s="71">
        <f t="shared" si="33"/>
        <v>253.1</v>
      </c>
      <c r="I97" s="71">
        <f t="shared" si="33"/>
        <v>0</v>
      </c>
      <c r="J97" s="71">
        <f t="shared" si="28"/>
        <v>59.55294117647058</v>
      </c>
      <c r="K97" s="71">
        <f t="shared" si="29"/>
        <v>17.852860266629047</v>
      </c>
      <c r="L97" s="77"/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71">
        <f t="shared" si="24"/>
        <v>1417.6999999999998</v>
      </c>
      <c r="S97" s="71">
        <f t="shared" si="25"/>
        <v>253.1</v>
      </c>
      <c r="T97" s="71">
        <f t="shared" si="27"/>
        <v>17.852860266629047</v>
      </c>
      <c r="U97" s="43"/>
      <c r="V97" s="43"/>
      <c r="W97" s="43"/>
      <c r="X97" s="43"/>
    </row>
    <row r="98" spans="1:24" s="26" customFormat="1" ht="46.5">
      <c r="A98" s="72" t="s">
        <v>63</v>
      </c>
      <c r="B98" s="73">
        <v>22090100</v>
      </c>
      <c r="C98" s="74">
        <v>1338.3</v>
      </c>
      <c r="D98" s="74"/>
      <c r="E98" s="75"/>
      <c r="F98" s="75"/>
      <c r="G98" s="75">
        <v>388.7</v>
      </c>
      <c r="H98" s="75">
        <v>225.9</v>
      </c>
      <c r="I98" s="75"/>
      <c r="J98" s="74">
        <f t="shared" si="28"/>
        <v>58.11679958837149</v>
      </c>
      <c r="K98" s="74">
        <f t="shared" si="29"/>
        <v>16.87962340282448</v>
      </c>
      <c r="L98" s="75"/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79">
        <f t="shared" si="24"/>
        <v>1338.3</v>
      </c>
      <c r="S98" s="74">
        <f t="shared" si="25"/>
        <v>225.9</v>
      </c>
      <c r="T98" s="74">
        <f t="shared" si="27"/>
        <v>16.87962340282448</v>
      </c>
      <c r="U98" s="46"/>
      <c r="V98" s="43"/>
      <c r="W98" s="46"/>
      <c r="X98" s="43"/>
    </row>
    <row r="99" spans="1:24" s="26" customFormat="1" ht="33" customHeight="1">
      <c r="A99" s="72" t="s">
        <v>64</v>
      </c>
      <c r="B99" s="73">
        <v>22090200</v>
      </c>
      <c r="C99" s="74">
        <v>0.6</v>
      </c>
      <c r="D99" s="74"/>
      <c r="E99" s="75"/>
      <c r="F99" s="75"/>
      <c r="G99" s="75">
        <v>0.6</v>
      </c>
      <c r="H99" s="75">
        <v>0.2</v>
      </c>
      <c r="I99" s="75"/>
      <c r="J99" s="74">
        <f t="shared" si="28"/>
        <v>33.333333333333336</v>
      </c>
      <c r="K99" s="74">
        <f t="shared" si="29"/>
        <v>33.333333333333336</v>
      </c>
      <c r="L99" s="75"/>
      <c r="M99" s="88">
        <v>0</v>
      </c>
      <c r="N99" s="88">
        <v>0</v>
      </c>
      <c r="O99" s="88">
        <v>0</v>
      </c>
      <c r="P99" s="88">
        <v>0</v>
      </c>
      <c r="Q99" s="88">
        <v>0</v>
      </c>
      <c r="R99" s="79">
        <f t="shared" si="24"/>
        <v>0.6</v>
      </c>
      <c r="S99" s="74">
        <f t="shared" si="25"/>
        <v>0.2</v>
      </c>
      <c r="T99" s="74">
        <f t="shared" si="27"/>
        <v>33.333333333333336</v>
      </c>
      <c r="U99" s="46"/>
      <c r="V99" s="43"/>
      <c r="W99" s="46"/>
      <c r="X99" s="43"/>
    </row>
    <row r="100" spans="1:24" s="44" customFormat="1" ht="47.25" customHeight="1">
      <c r="A100" s="76" t="s">
        <v>319</v>
      </c>
      <c r="B100" s="73">
        <v>22090400</v>
      </c>
      <c r="C100" s="74">
        <v>78.8</v>
      </c>
      <c r="D100" s="74"/>
      <c r="E100" s="74"/>
      <c r="F100" s="74"/>
      <c r="G100" s="74">
        <v>35.7</v>
      </c>
      <c r="H100" s="75">
        <v>27</v>
      </c>
      <c r="I100" s="75"/>
      <c r="J100" s="71">
        <f t="shared" si="28"/>
        <v>75.63025210084034</v>
      </c>
      <c r="K100" s="71">
        <f t="shared" si="29"/>
        <v>34.263959390862944</v>
      </c>
      <c r="L100" s="75"/>
      <c r="M100" s="88">
        <v>0</v>
      </c>
      <c r="N100" s="88">
        <v>0</v>
      </c>
      <c r="O100" s="88">
        <v>0</v>
      </c>
      <c r="P100" s="88">
        <v>0</v>
      </c>
      <c r="Q100" s="88">
        <v>0</v>
      </c>
      <c r="R100" s="79">
        <f t="shared" si="24"/>
        <v>78.8</v>
      </c>
      <c r="S100" s="74">
        <f t="shared" si="25"/>
        <v>27</v>
      </c>
      <c r="T100" s="74">
        <f t="shared" si="27"/>
        <v>34.263959390862944</v>
      </c>
      <c r="U100" s="46"/>
      <c r="V100" s="43"/>
      <c r="W100" s="47"/>
      <c r="X100" s="43"/>
    </row>
    <row r="101" spans="1:24" s="44" customFormat="1" ht="25.5" customHeight="1">
      <c r="A101" s="69" t="s">
        <v>16</v>
      </c>
      <c r="B101" s="70">
        <v>24000000</v>
      </c>
      <c r="C101" s="71">
        <f aca="true" t="shared" si="34" ref="C101:H101">C103+C109</f>
        <v>7030</v>
      </c>
      <c r="D101" s="71">
        <f t="shared" si="34"/>
        <v>0</v>
      </c>
      <c r="E101" s="71">
        <f t="shared" si="34"/>
        <v>0</v>
      </c>
      <c r="F101" s="71">
        <f t="shared" si="34"/>
        <v>0</v>
      </c>
      <c r="G101" s="71">
        <f t="shared" si="34"/>
        <v>4240</v>
      </c>
      <c r="H101" s="71">
        <f t="shared" si="34"/>
        <v>1826.9</v>
      </c>
      <c r="I101" s="77"/>
      <c r="J101" s="71">
        <f t="shared" si="28"/>
        <v>43.0872641509434</v>
      </c>
      <c r="K101" s="71">
        <f t="shared" si="29"/>
        <v>25.987197724039827</v>
      </c>
      <c r="L101" s="77"/>
      <c r="M101" s="71">
        <f>M103+M109+M110</f>
        <v>60</v>
      </c>
      <c r="N101" s="71">
        <f>N103+N109+N110</f>
        <v>7.8</v>
      </c>
      <c r="O101" s="77"/>
      <c r="P101" s="77"/>
      <c r="Q101" s="77">
        <f>N101/M101*100</f>
        <v>13</v>
      </c>
      <c r="R101" s="71">
        <f t="shared" si="24"/>
        <v>7090</v>
      </c>
      <c r="S101" s="71">
        <f t="shared" si="25"/>
        <v>1834.7</v>
      </c>
      <c r="T101" s="71">
        <f t="shared" si="27"/>
        <v>25.87729196050776</v>
      </c>
      <c r="U101" s="43"/>
      <c r="V101" s="43"/>
      <c r="W101" s="47"/>
      <c r="X101" s="43"/>
    </row>
    <row r="102" spans="1:24" s="26" customFormat="1" ht="73.5" customHeight="1" hidden="1">
      <c r="A102" s="91"/>
      <c r="B102" s="73"/>
      <c r="C102" s="74"/>
      <c r="D102" s="78"/>
      <c r="E102" s="75"/>
      <c r="F102" s="81"/>
      <c r="G102" s="81"/>
      <c r="H102" s="75"/>
      <c r="I102" s="75"/>
      <c r="J102" s="71" t="e">
        <f t="shared" si="28"/>
        <v>#DIV/0!</v>
      </c>
      <c r="K102" s="71" t="e">
        <f t="shared" si="29"/>
        <v>#DIV/0!</v>
      </c>
      <c r="L102" s="75"/>
      <c r="M102" s="74"/>
      <c r="N102" s="79"/>
      <c r="O102" s="75"/>
      <c r="P102" s="75"/>
      <c r="Q102" s="77" t="e">
        <f>N102/M102*100</f>
        <v>#DIV/0!</v>
      </c>
      <c r="R102" s="89">
        <f t="shared" si="24"/>
        <v>0</v>
      </c>
      <c r="S102" s="89">
        <f t="shared" si="25"/>
        <v>0</v>
      </c>
      <c r="T102" s="71" t="e">
        <f t="shared" si="27"/>
        <v>#DIV/0!</v>
      </c>
      <c r="U102" s="43"/>
      <c r="V102" s="43"/>
      <c r="W102" s="46"/>
      <c r="X102" s="43"/>
    </row>
    <row r="103" spans="1:24" s="48" customFormat="1" ht="26.25" customHeight="1">
      <c r="A103" s="69" t="s">
        <v>3</v>
      </c>
      <c r="B103" s="70">
        <v>24060000</v>
      </c>
      <c r="C103" s="71">
        <f aca="true" t="shared" si="35" ref="C103:H103">C105+C106+C107</f>
        <v>5000</v>
      </c>
      <c r="D103" s="71">
        <f t="shared" si="35"/>
        <v>0</v>
      </c>
      <c r="E103" s="71">
        <f t="shared" si="35"/>
        <v>0</v>
      </c>
      <c r="F103" s="71">
        <f t="shared" si="35"/>
        <v>0</v>
      </c>
      <c r="G103" s="71">
        <f t="shared" si="35"/>
        <v>2360</v>
      </c>
      <c r="H103" s="71">
        <f t="shared" si="35"/>
        <v>1826.9</v>
      </c>
      <c r="I103" s="71" t="e">
        <f>#REF!+I105+I106+I107</f>
        <v>#REF!</v>
      </c>
      <c r="J103" s="71">
        <f t="shared" si="28"/>
        <v>77.41101694915254</v>
      </c>
      <c r="K103" s="71">
        <f t="shared" si="29"/>
        <v>36.538000000000004</v>
      </c>
      <c r="L103" s="71"/>
      <c r="M103" s="71">
        <f>M106+M107</f>
        <v>60</v>
      </c>
      <c r="N103" s="71">
        <f>N106+N107</f>
        <v>7.8</v>
      </c>
      <c r="O103" s="71">
        <f>O106+O107</f>
        <v>0</v>
      </c>
      <c r="P103" s="71">
        <f>P106+P107</f>
        <v>0</v>
      </c>
      <c r="Q103" s="77">
        <f>N103/M103*100</f>
        <v>13</v>
      </c>
      <c r="R103" s="71">
        <f t="shared" si="24"/>
        <v>5060</v>
      </c>
      <c r="S103" s="71">
        <f t="shared" si="25"/>
        <v>1834.7</v>
      </c>
      <c r="T103" s="71">
        <f t="shared" si="27"/>
        <v>36.25889328063241</v>
      </c>
      <c r="U103" s="43"/>
      <c r="V103" s="43"/>
      <c r="W103" s="46"/>
      <c r="X103" s="43"/>
    </row>
    <row r="104" spans="1:24" s="26" customFormat="1" ht="18.75" customHeight="1" hidden="1">
      <c r="A104" s="76"/>
      <c r="B104" s="73"/>
      <c r="C104" s="74"/>
      <c r="D104" s="78"/>
      <c r="E104" s="75"/>
      <c r="F104" s="75"/>
      <c r="G104" s="75"/>
      <c r="H104" s="75"/>
      <c r="I104" s="75"/>
      <c r="J104" s="71" t="e">
        <f t="shared" si="28"/>
        <v>#DIV/0!</v>
      </c>
      <c r="K104" s="71" t="e">
        <f t="shared" si="29"/>
        <v>#DIV/0!</v>
      </c>
      <c r="L104" s="77"/>
      <c r="M104" s="74"/>
      <c r="N104" s="79"/>
      <c r="O104" s="75"/>
      <c r="P104" s="75"/>
      <c r="Q104" s="77" t="e">
        <f>N104/M104*100</f>
        <v>#DIV/0!</v>
      </c>
      <c r="R104" s="89">
        <f t="shared" si="24"/>
        <v>0</v>
      </c>
      <c r="S104" s="89">
        <f t="shared" si="25"/>
        <v>0</v>
      </c>
      <c r="T104" s="89" t="e">
        <f t="shared" si="27"/>
        <v>#DIV/0!</v>
      </c>
      <c r="U104" s="43"/>
      <c r="V104" s="43"/>
      <c r="W104" s="46"/>
      <c r="X104" s="43"/>
    </row>
    <row r="105" spans="1:24" s="26" customFormat="1" ht="39" customHeight="1">
      <c r="A105" s="76" t="s">
        <v>3</v>
      </c>
      <c r="B105" s="73">
        <v>24060300</v>
      </c>
      <c r="C105" s="74">
        <v>4600</v>
      </c>
      <c r="D105" s="78"/>
      <c r="E105" s="75"/>
      <c r="F105" s="75"/>
      <c r="G105" s="75">
        <v>2200</v>
      </c>
      <c r="H105" s="75">
        <v>1583</v>
      </c>
      <c r="I105" s="75"/>
      <c r="J105" s="74">
        <f t="shared" si="28"/>
        <v>71.95454545454545</v>
      </c>
      <c r="K105" s="74">
        <f t="shared" si="29"/>
        <v>34.41304347826087</v>
      </c>
      <c r="L105" s="75"/>
      <c r="M105" s="74">
        <v>0</v>
      </c>
      <c r="N105" s="74">
        <v>0</v>
      </c>
      <c r="O105" s="75"/>
      <c r="P105" s="75"/>
      <c r="Q105" s="75">
        <v>0</v>
      </c>
      <c r="R105" s="74">
        <f t="shared" si="24"/>
        <v>4600</v>
      </c>
      <c r="S105" s="74">
        <f t="shared" si="25"/>
        <v>1583</v>
      </c>
      <c r="T105" s="79">
        <f t="shared" si="27"/>
        <v>34.41304347826087</v>
      </c>
      <c r="U105" s="46"/>
      <c r="V105" s="43"/>
      <c r="W105" s="46"/>
      <c r="X105" s="43"/>
    </row>
    <row r="106" spans="1:24" s="44" customFormat="1" ht="60.75" customHeight="1">
      <c r="A106" s="72" t="s">
        <v>65</v>
      </c>
      <c r="B106" s="73">
        <v>24062100</v>
      </c>
      <c r="C106" s="74">
        <v>0</v>
      </c>
      <c r="D106" s="78"/>
      <c r="E106" s="75"/>
      <c r="F106" s="75"/>
      <c r="G106" s="75">
        <v>0</v>
      </c>
      <c r="H106" s="75">
        <v>0</v>
      </c>
      <c r="I106" s="75"/>
      <c r="J106" s="74">
        <v>0</v>
      </c>
      <c r="K106" s="74">
        <v>0</v>
      </c>
      <c r="L106" s="75"/>
      <c r="M106" s="74">
        <v>60</v>
      </c>
      <c r="N106" s="88">
        <v>7.8</v>
      </c>
      <c r="O106" s="75"/>
      <c r="P106" s="75"/>
      <c r="Q106" s="75">
        <f>N106/M106*100</f>
        <v>13</v>
      </c>
      <c r="R106" s="74">
        <f t="shared" si="24"/>
        <v>60</v>
      </c>
      <c r="S106" s="75">
        <f t="shared" si="25"/>
        <v>7.8</v>
      </c>
      <c r="T106" s="74">
        <f>S106/R106*100</f>
        <v>13</v>
      </c>
      <c r="U106" s="43"/>
      <c r="V106" s="43"/>
      <c r="W106" s="47"/>
      <c r="X106" s="47"/>
    </row>
    <row r="107" spans="1:24" s="44" customFormat="1" ht="174.75" customHeight="1">
      <c r="A107" s="173" t="s">
        <v>320</v>
      </c>
      <c r="B107" s="174">
        <v>24062200</v>
      </c>
      <c r="C107" s="92">
        <v>400</v>
      </c>
      <c r="D107" s="74"/>
      <c r="E107" s="74"/>
      <c r="F107" s="74"/>
      <c r="G107" s="92">
        <v>160</v>
      </c>
      <c r="H107" s="165">
        <v>243.9</v>
      </c>
      <c r="I107" s="75"/>
      <c r="J107" s="74">
        <f t="shared" si="28"/>
        <v>152.4375</v>
      </c>
      <c r="K107" s="165">
        <f>H107/C107*100</f>
        <v>60.975</v>
      </c>
      <c r="L107" s="75"/>
      <c r="M107" s="167">
        <v>0</v>
      </c>
      <c r="N107" s="167">
        <v>0</v>
      </c>
      <c r="O107" s="75"/>
      <c r="P107" s="75"/>
      <c r="Q107" s="165">
        <v>0</v>
      </c>
      <c r="R107" s="165">
        <f t="shared" si="24"/>
        <v>400</v>
      </c>
      <c r="S107" s="165">
        <f t="shared" si="25"/>
        <v>243.9</v>
      </c>
      <c r="T107" s="176">
        <f>S107/R107*100</f>
        <v>60.975</v>
      </c>
      <c r="U107" s="43"/>
      <c r="V107" s="43"/>
      <c r="W107" s="47"/>
      <c r="X107" s="47"/>
    </row>
    <row r="108" spans="1:24" s="44" customFormat="1" ht="46.5" customHeight="1" hidden="1">
      <c r="A108" s="173"/>
      <c r="B108" s="175"/>
      <c r="C108" s="94"/>
      <c r="D108" s="74"/>
      <c r="E108" s="74"/>
      <c r="F108" s="74"/>
      <c r="G108" s="94"/>
      <c r="H108" s="166"/>
      <c r="I108" s="75"/>
      <c r="J108" s="74" t="e">
        <f t="shared" si="28"/>
        <v>#DIV/0!</v>
      </c>
      <c r="K108" s="166"/>
      <c r="L108" s="75"/>
      <c r="M108" s="168"/>
      <c r="N108" s="168"/>
      <c r="O108" s="75"/>
      <c r="P108" s="75"/>
      <c r="Q108" s="166"/>
      <c r="R108" s="166"/>
      <c r="S108" s="166"/>
      <c r="T108" s="177"/>
      <c r="U108" s="43"/>
      <c r="V108" s="43"/>
      <c r="W108" s="43"/>
      <c r="X108" s="43"/>
    </row>
    <row r="109" spans="1:24" s="44" customFormat="1" ht="48.75" customHeight="1">
      <c r="A109" s="96" t="s">
        <v>253</v>
      </c>
      <c r="B109" s="70">
        <v>24160000</v>
      </c>
      <c r="C109" s="71">
        <f aca="true" t="shared" si="36" ref="C109:I109">C110</f>
        <v>2030</v>
      </c>
      <c r="D109" s="71">
        <f t="shared" si="36"/>
        <v>0</v>
      </c>
      <c r="E109" s="71">
        <f t="shared" si="36"/>
        <v>0</v>
      </c>
      <c r="F109" s="71">
        <f t="shared" si="36"/>
        <v>0</v>
      </c>
      <c r="G109" s="71">
        <f t="shared" si="36"/>
        <v>1880</v>
      </c>
      <c r="H109" s="71">
        <f t="shared" si="36"/>
        <v>0</v>
      </c>
      <c r="I109" s="71">
        <f t="shared" si="36"/>
        <v>0</v>
      </c>
      <c r="J109" s="71">
        <f t="shared" si="28"/>
        <v>0</v>
      </c>
      <c r="K109" s="71">
        <f>H109/C109*100</f>
        <v>0</v>
      </c>
      <c r="L109" s="71">
        <v>0</v>
      </c>
      <c r="M109" s="87">
        <v>0</v>
      </c>
      <c r="N109" s="87">
        <v>0</v>
      </c>
      <c r="O109" s="77"/>
      <c r="P109" s="77"/>
      <c r="Q109" s="77">
        <v>0</v>
      </c>
      <c r="R109" s="77">
        <f aca="true" t="shared" si="37" ref="R109:R121">C109+M109</f>
        <v>2030</v>
      </c>
      <c r="S109" s="77">
        <f aca="true" t="shared" si="38" ref="S109:S131">H109+N109</f>
        <v>0</v>
      </c>
      <c r="T109" s="97">
        <f>S109/R109*100</f>
        <v>0</v>
      </c>
      <c r="U109" s="43"/>
      <c r="V109" s="43"/>
      <c r="W109" s="43"/>
      <c r="X109" s="43"/>
    </row>
    <row r="110" spans="1:24" s="44" customFormat="1" ht="68.25" customHeight="1">
      <c r="A110" s="72" t="s">
        <v>280</v>
      </c>
      <c r="B110" s="73">
        <v>24160100</v>
      </c>
      <c r="C110" s="74">
        <v>2030</v>
      </c>
      <c r="D110" s="74"/>
      <c r="E110" s="74"/>
      <c r="F110" s="74"/>
      <c r="G110" s="74">
        <v>1880</v>
      </c>
      <c r="H110" s="74">
        <v>0</v>
      </c>
      <c r="I110" s="74">
        <v>0</v>
      </c>
      <c r="J110" s="71">
        <f t="shared" si="28"/>
        <v>0</v>
      </c>
      <c r="K110" s="74">
        <f>H110/C110*100</f>
        <v>0</v>
      </c>
      <c r="L110" s="74">
        <v>0</v>
      </c>
      <c r="M110" s="88">
        <v>0</v>
      </c>
      <c r="N110" s="75">
        <v>0</v>
      </c>
      <c r="O110" s="75"/>
      <c r="P110" s="75"/>
      <c r="Q110" s="75">
        <v>0</v>
      </c>
      <c r="R110" s="75">
        <f t="shared" si="37"/>
        <v>2030</v>
      </c>
      <c r="S110" s="75">
        <f t="shared" si="38"/>
        <v>0</v>
      </c>
      <c r="T110" s="98">
        <f>S110/R110*100</f>
        <v>0</v>
      </c>
      <c r="U110" s="43"/>
      <c r="V110" s="43"/>
      <c r="W110" s="43"/>
      <c r="X110" s="43"/>
    </row>
    <row r="111" spans="1:24" s="26" customFormat="1" ht="33" customHeight="1">
      <c r="A111" s="69" t="s">
        <v>0</v>
      </c>
      <c r="B111" s="70">
        <v>25000000</v>
      </c>
      <c r="C111" s="71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74">
        <v>0</v>
      </c>
      <c r="L111" s="71">
        <v>0</v>
      </c>
      <c r="M111" s="71">
        <v>68071.3</v>
      </c>
      <c r="N111" s="77">
        <v>11401.4</v>
      </c>
      <c r="O111" s="77"/>
      <c r="P111" s="77"/>
      <c r="Q111" s="77">
        <f>N111/M111*100</f>
        <v>16.749202674254786</v>
      </c>
      <c r="R111" s="77">
        <f t="shared" si="37"/>
        <v>68071.3</v>
      </c>
      <c r="S111" s="77">
        <f t="shared" si="38"/>
        <v>11401.4</v>
      </c>
      <c r="T111" s="97">
        <f aca="true" t="shared" si="39" ref="T111:T130">S111/R111*100</f>
        <v>16.749202674254786</v>
      </c>
      <c r="U111" s="43"/>
      <c r="V111" s="43"/>
      <c r="W111" s="46"/>
      <c r="X111" s="46"/>
    </row>
    <row r="112" spans="1:24" s="44" customFormat="1" ht="118.5" customHeight="1" hidden="1">
      <c r="A112" s="69"/>
      <c r="B112" s="70"/>
      <c r="C112" s="71"/>
      <c r="D112" s="89"/>
      <c r="E112" s="123"/>
      <c r="F112" s="118"/>
      <c r="G112" s="118"/>
      <c r="H112" s="118"/>
      <c r="I112" s="77"/>
      <c r="J112" s="71"/>
      <c r="K112" s="71" t="e">
        <f aca="true" t="shared" si="40" ref="K112:K126">H112/C112*100</f>
        <v>#DIV/0!</v>
      </c>
      <c r="L112" s="77"/>
      <c r="M112" s="71"/>
      <c r="N112" s="118"/>
      <c r="O112" s="77"/>
      <c r="P112" s="77"/>
      <c r="Q112" s="77" t="e">
        <f>N112/M112*100</f>
        <v>#DIV/0!</v>
      </c>
      <c r="R112" s="77">
        <f t="shared" si="37"/>
        <v>0</v>
      </c>
      <c r="S112" s="77">
        <f t="shared" si="38"/>
        <v>0</v>
      </c>
      <c r="T112" s="97" t="e">
        <f t="shared" si="39"/>
        <v>#DIV/0!</v>
      </c>
      <c r="U112" s="43"/>
      <c r="V112" s="43"/>
      <c r="W112" s="43"/>
      <c r="X112" s="43"/>
    </row>
    <row r="113" spans="1:24" s="44" customFormat="1" ht="42">
      <c r="A113" s="69" t="s">
        <v>26</v>
      </c>
      <c r="B113" s="70">
        <v>30000000</v>
      </c>
      <c r="C113" s="71">
        <f aca="true" t="shared" si="41" ref="C113:H113">C114</f>
        <v>0.30000000000000004</v>
      </c>
      <c r="D113" s="71">
        <f t="shared" si="41"/>
        <v>0</v>
      </c>
      <c r="E113" s="71">
        <f t="shared" si="41"/>
        <v>0</v>
      </c>
      <c r="F113" s="71">
        <f t="shared" si="41"/>
        <v>0</v>
      </c>
      <c r="G113" s="71">
        <f t="shared" si="41"/>
        <v>0</v>
      </c>
      <c r="H113" s="71">
        <f t="shared" si="41"/>
        <v>0.1</v>
      </c>
      <c r="I113" s="71">
        <f>I114+I120</f>
        <v>0</v>
      </c>
      <c r="J113" s="71">
        <v>0</v>
      </c>
      <c r="K113" s="71">
        <f t="shared" si="40"/>
        <v>33.33333333333333</v>
      </c>
      <c r="L113" s="77"/>
      <c r="M113" s="71">
        <f>M114+M120</f>
        <v>6000</v>
      </c>
      <c r="N113" s="71">
        <f>N114+N120</f>
        <v>2945.2</v>
      </c>
      <c r="O113" s="77"/>
      <c r="P113" s="77"/>
      <c r="Q113" s="77">
        <f>N113/M113*100</f>
        <v>49.08666666666666</v>
      </c>
      <c r="R113" s="77">
        <f t="shared" si="37"/>
        <v>6000.3</v>
      </c>
      <c r="S113" s="77">
        <f t="shared" si="38"/>
        <v>2945.2999999999997</v>
      </c>
      <c r="T113" s="97">
        <f t="shared" si="39"/>
        <v>49.08587903938136</v>
      </c>
      <c r="U113" s="43"/>
      <c r="V113" s="43"/>
      <c r="W113" s="43"/>
      <c r="X113" s="43"/>
    </row>
    <row r="114" spans="1:24" s="44" customFormat="1" ht="26.25" customHeight="1">
      <c r="A114" s="69" t="s">
        <v>17</v>
      </c>
      <c r="B114" s="70">
        <v>31000000</v>
      </c>
      <c r="C114" s="71">
        <f aca="true" t="shared" si="42" ref="C114:H114">C115+C117</f>
        <v>0.30000000000000004</v>
      </c>
      <c r="D114" s="71">
        <f t="shared" si="42"/>
        <v>0</v>
      </c>
      <c r="E114" s="71">
        <f t="shared" si="42"/>
        <v>0</v>
      </c>
      <c r="F114" s="71">
        <f t="shared" si="42"/>
        <v>0</v>
      </c>
      <c r="G114" s="71">
        <f t="shared" si="42"/>
        <v>0</v>
      </c>
      <c r="H114" s="71">
        <f t="shared" si="42"/>
        <v>0.1</v>
      </c>
      <c r="I114" s="77"/>
      <c r="J114" s="71">
        <v>0</v>
      </c>
      <c r="K114" s="71">
        <f t="shared" si="40"/>
        <v>33.33333333333333</v>
      </c>
      <c r="L114" s="77"/>
      <c r="M114" s="71">
        <f>M118</f>
        <v>1000</v>
      </c>
      <c r="N114" s="71">
        <f>N118</f>
        <v>0.1</v>
      </c>
      <c r="O114" s="77"/>
      <c r="P114" s="77"/>
      <c r="Q114" s="77">
        <f>N114/M114*100</f>
        <v>0.01</v>
      </c>
      <c r="R114" s="77">
        <f t="shared" si="37"/>
        <v>1000.3</v>
      </c>
      <c r="S114" s="77">
        <f t="shared" si="38"/>
        <v>0.2</v>
      </c>
      <c r="T114" s="97">
        <f t="shared" si="39"/>
        <v>0.019994001799460166</v>
      </c>
      <c r="U114" s="43"/>
      <c r="V114" s="43"/>
      <c r="W114" s="43"/>
      <c r="X114" s="43"/>
    </row>
    <row r="115" spans="1:24" s="44" customFormat="1" ht="93.75" customHeight="1">
      <c r="A115" s="80" t="s">
        <v>66</v>
      </c>
      <c r="B115" s="70">
        <v>31010000</v>
      </c>
      <c r="C115" s="71">
        <f>C116</f>
        <v>0.2</v>
      </c>
      <c r="D115" s="71">
        <f aca="true" t="shared" si="43" ref="D115:I115">D116</f>
        <v>0</v>
      </c>
      <c r="E115" s="71">
        <f t="shared" si="43"/>
        <v>0</v>
      </c>
      <c r="F115" s="71">
        <f t="shared" si="43"/>
        <v>0</v>
      </c>
      <c r="G115" s="71">
        <f t="shared" si="43"/>
        <v>0</v>
      </c>
      <c r="H115" s="71">
        <f t="shared" si="43"/>
        <v>0</v>
      </c>
      <c r="I115" s="71">
        <f t="shared" si="43"/>
        <v>0</v>
      </c>
      <c r="J115" s="71">
        <v>0</v>
      </c>
      <c r="K115" s="71">
        <f t="shared" si="40"/>
        <v>0</v>
      </c>
      <c r="L115" s="77"/>
      <c r="M115" s="71">
        <v>0</v>
      </c>
      <c r="N115" s="118">
        <v>0</v>
      </c>
      <c r="O115" s="77"/>
      <c r="P115" s="77"/>
      <c r="Q115" s="77">
        <v>0</v>
      </c>
      <c r="R115" s="77">
        <f t="shared" si="37"/>
        <v>0.2</v>
      </c>
      <c r="S115" s="77">
        <f t="shared" si="38"/>
        <v>0</v>
      </c>
      <c r="T115" s="97">
        <f t="shared" si="39"/>
        <v>0</v>
      </c>
      <c r="U115" s="43"/>
      <c r="V115" s="43"/>
      <c r="W115" s="43"/>
      <c r="X115" s="43"/>
    </row>
    <row r="116" spans="1:24" s="26" customFormat="1" ht="71.25" customHeight="1">
      <c r="A116" s="72" t="s">
        <v>67</v>
      </c>
      <c r="B116" s="73">
        <v>31010200</v>
      </c>
      <c r="C116" s="74">
        <v>0.2</v>
      </c>
      <c r="D116" s="78"/>
      <c r="E116" s="78"/>
      <c r="F116" s="78"/>
      <c r="G116" s="75">
        <v>0</v>
      </c>
      <c r="H116" s="75">
        <v>0</v>
      </c>
      <c r="I116" s="75"/>
      <c r="J116" s="74">
        <v>0</v>
      </c>
      <c r="K116" s="74">
        <f t="shared" si="40"/>
        <v>0</v>
      </c>
      <c r="L116" s="75"/>
      <c r="M116" s="74">
        <v>0</v>
      </c>
      <c r="N116" s="75">
        <v>0</v>
      </c>
      <c r="O116" s="75"/>
      <c r="P116" s="75"/>
      <c r="Q116" s="75">
        <v>0</v>
      </c>
      <c r="R116" s="75">
        <f t="shared" si="37"/>
        <v>0.2</v>
      </c>
      <c r="S116" s="75">
        <f t="shared" si="38"/>
        <v>0</v>
      </c>
      <c r="T116" s="98">
        <f t="shared" si="39"/>
        <v>0</v>
      </c>
      <c r="U116" s="43"/>
      <c r="V116" s="46"/>
      <c r="W116" s="46"/>
      <c r="X116" s="46"/>
    </row>
    <row r="117" spans="1:24" s="44" customFormat="1" ht="50.25" customHeight="1">
      <c r="A117" s="69" t="s">
        <v>68</v>
      </c>
      <c r="B117" s="70">
        <v>31020000</v>
      </c>
      <c r="C117" s="71">
        <v>0.1</v>
      </c>
      <c r="D117" s="71"/>
      <c r="E117" s="71"/>
      <c r="F117" s="71"/>
      <c r="G117" s="71">
        <v>0</v>
      </c>
      <c r="H117" s="77">
        <v>0.1</v>
      </c>
      <c r="I117" s="77"/>
      <c r="J117" s="71">
        <v>0</v>
      </c>
      <c r="K117" s="71">
        <f t="shared" si="40"/>
        <v>100</v>
      </c>
      <c r="L117" s="77"/>
      <c r="M117" s="87">
        <v>0</v>
      </c>
      <c r="N117" s="77">
        <v>0</v>
      </c>
      <c r="O117" s="119"/>
      <c r="P117" s="119"/>
      <c r="Q117" s="77">
        <v>0</v>
      </c>
      <c r="R117" s="77">
        <f t="shared" si="37"/>
        <v>0.1</v>
      </c>
      <c r="S117" s="77">
        <f t="shared" si="38"/>
        <v>0.1</v>
      </c>
      <c r="T117" s="97">
        <f t="shared" si="39"/>
        <v>100</v>
      </c>
      <c r="U117" s="43"/>
      <c r="V117" s="43"/>
      <c r="W117" s="43"/>
      <c r="X117" s="43"/>
    </row>
    <row r="118" spans="1:24" s="44" customFormat="1" ht="44.25" customHeight="1">
      <c r="A118" s="80" t="s">
        <v>69</v>
      </c>
      <c r="B118" s="70">
        <v>31030000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89">
        <v>0</v>
      </c>
      <c r="M118" s="87">
        <v>1000</v>
      </c>
      <c r="N118" s="77">
        <v>0.1</v>
      </c>
      <c r="O118" s="77"/>
      <c r="P118" s="77"/>
      <c r="Q118" s="77">
        <f>N118/M118*100</f>
        <v>0.01</v>
      </c>
      <c r="R118" s="77">
        <f t="shared" si="37"/>
        <v>1000</v>
      </c>
      <c r="S118" s="77">
        <f t="shared" si="38"/>
        <v>0.1</v>
      </c>
      <c r="T118" s="97">
        <f t="shared" si="39"/>
        <v>0.01</v>
      </c>
      <c r="U118" s="43"/>
      <c r="V118" s="43"/>
      <c r="W118" s="43"/>
      <c r="X118" s="43"/>
    </row>
    <row r="119" spans="1:24" s="44" customFormat="1" ht="13.5" customHeight="1" hidden="1">
      <c r="A119" s="99"/>
      <c r="B119" s="70"/>
      <c r="C119" s="71"/>
      <c r="D119" s="71">
        <v>0</v>
      </c>
      <c r="E119" s="71">
        <v>0</v>
      </c>
      <c r="F119" s="71">
        <v>0</v>
      </c>
      <c r="G119" s="71"/>
      <c r="H119" s="71">
        <v>0</v>
      </c>
      <c r="I119" s="71">
        <v>0</v>
      </c>
      <c r="J119" s="71"/>
      <c r="K119" s="71" t="e">
        <f t="shared" si="40"/>
        <v>#DIV/0!</v>
      </c>
      <c r="L119" s="89">
        <v>0</v>
      </c>
      <c r="M119" s="87"/>
      <c r="N119" s="77"/>
      <c r="O119" s="77"/>
      <c r="P119" s="77"/>
      <c r="Q119" s="77"/>
      <c r="R119" s="77">
        <f t="shared" si="37"/>
        <v>0</v>
      </c>
      <c r="S119" s="77">
        <f t="shared" si="38"/>
        <v>0</v>
      </c>
      <c r="T119" s="97" t="e">
        <f t="shared" si="39"/>
        <v>#DIV/0!</v>
      </c>
      <c r="U119" s="43"/>
      <c r="V119" s="43"/>
      <c r="W119" s="43"/>
      <c r="X119" s="43"/>
    </row>
    <row r="120" spans="1:24" s="44" customFormat="1" ht="49.5" customHeight="1">
      <c r="A120" s="80" t="s">
        <v>70</v>
      </c>
      <c r="B120" s="70">
        <v>33010000</v>
      </c>
      <c r="C120" s="71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89">
        <v>0</v>
      </c>
      <c r="M120" s="87">
        <f>M121</f>
        <v>5000</v>
      </c>
      <c r="N120" s="87">
        <f>N121</f>
        <v>2945.1</v>
      </c>
      <c r="O120" s="120"/>
      <c r="P120" s="120"/>
      <c r="Q120" s="120">
        <f>N120/M120*100</f>
        <v>58.902</v>
      </c>
      <c r="R120" s="77">
        <f t="shared" si="37"/>
        <v>5000</v>
      </c>
      <c r="S120" s="77">
        <f t="shared" si="38"/>
        <v>2945.1</v>
      </c>
      <c r="T120" s="97">
        <f t="shared" si="39"/>
        <v>58.902</v>
      </c>
      <c r="U120" s="43"/>
      <c r="V120" s="43"/>
      <c r="W120" s="43"/>
      <c r="X120" s="43"/>
    </row>
    <row r="121" spans="1:24" s="26" customFormat="1" ht="76.5" customHeight="1">
      <c r="A121" s="72" t="s">
        <v>71</v>
      </c>
      <c r="B121" s="73">
        <v>33010100</v>
      </c>
      <c r="C121" s="74">
        <v>0</v>
      </c>
      <c r="D121" s="74"/>
      <c r="E121" s="74"/>
      <c r="F121" s="74"/>
      <c r="G121" s="74">
        <v>0</v>
      </c>
      <c r="H121" s="74">
        <v>0</v>
      </c>
      <c r="I121" s="74">
        <v>0</v>
      </c>
      <c r="J121" s="74">
        <v>0</v>
      </c>
      <c r="K121" s="71">
        <v>0</v>
      </c>
      <c r="L121" s="74">
        <v>0</v>
      </c>
      <c r="M121" s="88">
        <v>5000</v>
      </c>
      <c r="N121" s="75">
        <v>2945.1</v>
      </c>
      <c r="O121" s="75"/>
      <c r="P121" s="75"/>
      <c r="Q121" s="121">
        <f>N121/M121*100</f>
        <v>58.902</v>
      </c>
      <c r="R121" s="75">
        <f t="shared" si="37"/>
        <v>5000</v>
      </c>
      <c r="S121" s="75">
        <f t="shared" si="38"/>
        <v>2945.1</v>
      </c>
      <c r="T121" s="98">
        <f t="shared" si="39"/>
        <v>58.902</v>
      </c>
      <c r="U121" s="43"/>
      <c r="V121" s="43"/>
      <c r="W121" s="46"/>
      <c r="X121" s="46"/>
    </row>
    <row r="122" spans="1:24" s="26" customFormat="1" ht="100.5" customHeight="1" hidden="1">
      <c r="A122" s="124"/>
      <c r="B122" s="73"/>
      <c r="C122" s="74"/>
      <c r="D122" s="79"/>
      <c r="E122" s="75"/>
      <c r="F122" s="75"/>
      <c r="G122" s="75"/>
      <c r="H122" s="75"/>
      <c r="I122" s="75"/>
      <c r="J122" s="71" t="e">
        <f t="shared" si="28"/>
        <v>#DIV/0!</v>
      </c>
      <c r="K122" s="71" t="e">
        <f t="shared" si="40"/>
        <v>#DIV/0!</v>
      </c>
      <c r="L122" s="75"/>
      <c r="M122" s="122"/>
      <c r="N122" s="75"/>
      <c r="O122" s="75"/>
      <c r="P122" s="75"/>
      <c r="Q122" s="121" t="e">
        <f aca="true" t="shared" si="44" ref="Q122:Q158">N122/M122*100</f>
        <v>#DIV/0!</v>
      </c>
      <c r="R122" s="77" t="e">
        <f>#REF!+M122</f>
        <v>#REF!</v>
      </c>
      <c r="S122" s="77">
        <f t="shared" si="38"/>
        <v>0</v>
      </c>
      <c r="T122" s="97" t="e">
        <f t="shared" si="39"/>
        <v>#REF!</v>
      </c>
      <c r="U122" s="46"/>
      <c r="V122" s="43"/>
      <c r="W122" s="46"/>
      <c r="X122" s="46"/>
    </row>
    <row r="123" spans="1:24" s="26" customFormat="1" ht="26.25" customHeight="1">
      <c r="A123" s="99" t="s">
        <v>35</v>
      </c>
      <c r="B123" s="70">
        <v>40000000</v>
      </c>
      <c r="C123" s="71">
        <f aca="true" t="shared" si="45" ref="C123:I123">C124</f>
        <v>439616.1</v>
      </c>
      <c r="D123" s="71">
        <f t="shared" si="45"/>
        <v>0</v>
      </c>
      <c r="E123" s="71">
        <f t="shared" si="45"/>
        <v>0</v>
      </c>
      <c r="F123" s="71">
        <f t="shared" si="45"/>
        <v>0</v>
      </c>
      <c r="G123" s="71">
        <f t="shared" si="45"/>
        <v>274208.3</v>
      </c>
      <c r="H123" s="71">
        <f t="shared" si="45"/>
        <v>273865.9</v>
      </c>
      <c r="I123" s="71" t="e">
        <f t="shared" si="45"/>
        <v>#REF!</v>
      </c>
      <c r="J123" s="71">
        <f t="shared" si="28"/>
        <v>99.87513142381177</v>
      </c>
      <c r="K123" s="71">
        <f t="shared" si="40"/>
        <v>62.29660378680399</v>
      </c>
      <c r="L123" s="71"/>
      <c r="M123" s="71">
        <f>M124</f>
        <v>11939.3</v>
      </c>
      <c r="N123" s="71">
        <f>N124</f>
        <v>3100</v>
      </c>
      <c r="O123" s="77"/>
      <c r="P123" s="77"/>
      <c r="Q123" s="120">
        <f t="shared" si="44"/>
        <v>25.9646712956371</v>
      </c>
      <c r="R123" s="77">
        <f aca="true" t="shared" si="46" ref="R123:R131">C123+M123</f>
        <v>451555.39999999997</v>
      </c>
      <c r="S123" s="77">
        <f t="shared" si="38"/>
        <v>276965.9</v>
      </c>
      <c r="T123" s="97">
        <f t="shared" si="39"/>
        <v>61.33597339329793</v>
      </c>
      <c r="U123" s="46"/>
      <c r="V123" s="43"/>
      <c r="W123" s="46"/>
      <c r="X123" s="46"/>
    </row>
    <row r="124" spans="1:24" s="26" customFormat="1" ht="39" customHeight="1">
      <c r="A124" s="99" t="s">
        <v>5</v>
      </c>
      <c r="B124" s="70">
        <v>41000000</v>
      </c>
      <c r="C124" s="71">
        <f aca="true" t="shared" si="47" ref="C124:I124">C125+C131</f>
        <v>439616.1</v>
      </c>
      <c r="D124" s="71">
        <f t="shared" si="47"/>
        <v>0</v>
      </c>
      <c r="E124" s="71">
        <f t="shared" si="47"/>
        <v>0</v>
      </c>
      <c r="F124" s="71">
        <f t="shared" si="47"/>
        <v>0</v>
      </c>
      <c r="G124" s="71">
        <f t="shared" si="47"/>
        <v>274208.3</v>
      </c>
      <c r="H124" s="71">
        <f t="shared" si="47"/>
        <v>273865.9</v>
      </c>
      <c r="I124" s="71" t="e">
        <f t="shared" si="47"/>
        <v>#REF!</v>
      </c>
      <c r="J124" s="71">
        <f t="shared" si="28"/>
        <v>99.87513142381177</v>
      </c>
      <c r="K124" s="71">
        <f t="shared" si="40"/>
        <v>62.29660378680399</v>
      </c>
      <c r="L124" s="71" t="e">
        <f>L125+L131</f>
        <v>#REF!</v>
      </c>
      <c r="M124" s="71">
        <f>M125+M131</f>
        <v>11939.3</v>
      </c>
      <c r="N124" s="71">
        <f>N125+N131</f>
        <v>3100</v>
      </c>
      <c r="O124" s="71">
        <f>O125+O131</f>
        <v>0</v>
      </c>
      <c r="P124" s="71">
        <f>P125+P131</f>
        <v>0</v>
      </c>
      <c r="Q124" s="120">
        <f t="shared" si="44"/>
        <v>25.9646712956371</v>
      </c>
      <c r="R124" s="77">
        <f t="shared" si="46"/>
        <v>451555.39999999997</v>
      </c>
      <c r="S124" s="77">
        <f t="shared" si="38"/>
        <v>276965.9</v>
      </c>
      <c r="T124" s="97">
        <f t="shared" si="39"/>
        <v>61.33597339329793</v>
      </c>
      <c r="U124" s="46"/>
      <c r="V124" s="43"/>
      <c r="W124" s="46"/>
      <c r="X124" s="46"/>
    </row>
    <row r="125" spans="1:24" s="44" customFormat="1" ht="35.25" customHeight="1">
      <c r="A125" s="99" t="s">
        <v>72</v>
      </c>
      <c r="B125" s="70">
        <v>41030000</v>
      </c>
      <c r="C125" s="71">
        <f aca="true" t="shared" si="48" ref="C125:H125">C127+C128</f>
        <v>430887.5</v>
      </c>
      <c r="D125" s="71">
        <f t="shared" si="48"/>
        <v>0</v>
      </c>
      <c r="E125" s="71">
        <f t="shared" si="48"/>
        <v>0</v>
      </c>
      <c r="F125" s="71">
        <f t="shared" si="48"/>
        <v>0</v>
      </c>
      <c r="G125" s="71">
        <f t="shared" si="48"/>
        <v>269614.7</v>
      </c>
      <c r="H125" s="71">
        <f t="shared" si="48"/>
        <v>269614.7</v>
      </c>
      <c r="I125" s="71" t="e">
        <f>#REF!+I128+#REF!+#REF!+#REF!+#REF!</f>
        <v>#REF!</v>
      </c>
      <c r="J125" s="71">
        <f t="shared" si="28"/>
        <v>100</v>
      </c>
      <c r="K125" s="71">
        <f t="shared" si="40"/>
        <v>62.57194743407503</v>
      </c>
      <c r="L125" s="71" t="e">
        <f>#REF!+L128+#REF!+#REF!+#REF!+#REF!</f>
        <v>#REF!</v>
      </c>
      <c r="M125" s="71">
        <f>M127+M128</f>
        <v>8839.3</v>
      </c>
      <c r="N125" s="71">
        <f>N127+N128</f>
        <v>0</v>
      </c>
      <c r="O125" s="71">
        <f>O127+O128</f>
        <v>0</v>
      </c>
      <c r="P125" s="71">
        <f>P127+P128</f>
        <v>0</v>
      </c>
      <c r="Q125" s="71">
        <v>0</v>
      </c>
      <c r="R125" s="77">
        <f t="shared" si="46"/>
        <v>439726.8</v>
      </c>
      <c r="S125" s="77">
        <f t="shared" si="38"/>
        <v>269614.7</v>
      </c>
      <c r="T125" s="97">
        <f t="shared" si="39"/>
        <v>61.314138687930786</v>
      </c>
      <c r="U125" s="43"/>
      <c r="V125" s="43"/>
      <c r="W125" s="43"/>
      <c r="X125" s="43"/>
    </row>
    <row r="126" spans="1:24" s="26" customFormat="1" ht="409.5" customHeight="1" hidden="1">
      <c r="A126" s="100"/>
      <c r="B126" s="73"/>
      <c r="C126" s="74"/>
      <c r="D126" s="79"/>
      <c r="E126" s="75"/>
      <c r="F126" s="75"/>
      <c r="G126" s="75"/>
      <c r="H126" s="75"/>
      <c r="I126" s="75"/>
      <c r="J126" s="71" t="e">
        <f t="shared" si="28"/>
        <v>#DIV/0!</v>
      </c>
      <c r="K126" s="71" t="e">
        <f t="shared" si="40"/>
        <v>#DIV/0!</v>
      </c>
      <c r="L126" s="75"/>
      <c r="M126" s="88"/>
      <c r="N126" s="75"/>
      <c r="O126" s="75"/>
      <c r="P126" s="75"/>
      <c r="Q126" s="121" t="e">
        <f t="shared" si="44"/>
        <v>#DIV/0!</v>
      </c>
      <c r="R126" s="77">
        <f t="shared" si="46"/>
        <v>0</v>
      </c>
      <c r="S126" s="77">
        <f t="shared" si="38"/>
        <v>0</v>
      </c>
      <c r="T126" s="97" t="e">
        <f t="shared" si="39"/>
        <v>#DIV/0!</v>
      </c>
      <c r="U126" s="46"/>
      <c r="V126" s="43"/>
      <c r="W126" s="46"/>
      <c r="X126" s="46"/>
    </row>
    <row r="127" spans="1:24" s="26" customFormat="1" ht="75" customHeight="1">
      <c r="A127" s="100" t="s">
        <v>281</v>
      </c>
      <c r="B127" s="73">
        <v>41031400</v>
      </c>
      <c r="C127" s="74">
        <v>0</v>
      </c>
      <c r="D127" s="74"/>
      <c r="E127" s="75"/>
      <c r="F127" s="75"/>
      <c r="G127" s="75">
        <v>0</v>
      </c>
      <c r="H127" s="75">
        <v>0</v>
      </c>
      <c r="I127" s="75"/>
      <c r="J127" s="71">
        <v>0</v>
      </c>
      <c r="K127" s="74">
        <v>0</v>
      </c>
      <c r="L127" s="75"/>
      <c r="M127" s="88">
        <v>8839.3</v>
      </c>
      <c r="N127" s="75">
        <v>0</v>
      </c>
      <c r="O127" s="75"/>
      <c r="P127" s="75"/>
      <c r="Q127" s="121">
        <f t="shared" si="44"/>
        <v>0</v>
      </c>
      <c r="R127" s="75">
        <f t="shared" si="46"/>
        <v>8839.3</v>
      </c>
      <c r="S127" s="75">
        <f t="shared" si="38"/>
        <v>0</v>
      </c>
      <c r="T127" s="98">
        <f t="shared" si="39"/>
        <v>0</v>
      </c>
      <c r="U127" s="46"/>
      <c r="V127" s="43"/>
      <c r="W127" s="46"/>
      <c r="X127" s="46"/>
    </row>
    <row r="128" spans="1:24" s="26" customFormat="1" ht="42.75">
      <c r="A128" s="72" t="s">
        <v>73</v>
      </c>
      <c r="B128" s="73">
        <v>41033900</v>
      </c>
      <c r="C128" s="74">
        <v>430887.5</v>
      </c>
      <c r="D128" s="74"/>
      <c r="E128" s="75"/>
      <c r="F128" s="75"/>
      <c r="G128" s="75">
        <v>269614.7</v>
      </c>
      <c r="H128" s="75">
        <v>269614.7</v>
      </c>
      <c r="I128" s="75"/>
      <c r="J128" s="71">
        <f t="shared" si="28"/>
        <v>100</v>
      </c>
      <c r="K128" s="74">
        <f>H128/C128*100</f>
        <v>62.57194743407503</v>
      </c>
      <c r="L128" s="75"/>
      <c r="M128" s="88">
        <v>0</v>
      </c>
      <c r="N128" s="88">
        <v>0</v>
      </c>
      <c r="O128" s="88">
        <v>0</v>
      </c>
      <c r="P128" s="88">
        <v>0</v>
      </c>
      <c r="Q128" s="121">
        <v>0</v>
      </c>
      <c r="R128" s="75">
        <f t="shared" si="46"/>
        <v>430887.5</v>
      </c>
      <c r="S128" s="75">
        <f t="shared" si="38"/>
        <v>269614.7</v>
      </c>
      <c r="T128" s="98">
        <f t="shared" si="39"/>
        <v>62.57194743407503</v>
      </c>
      <c r="U128" s="46"/>
      <c r="V128" s="43"/>
      <c r="W128" s="46"/>
      <c r="X128" s="46"/>
    </row>
    <row r="129" spans="1:24" s="26" customFormat="1" ht="12" customHeight="1" hidden="1">
      <c r="A129" s="72"/>
      <c r="B129" s="188"/>
      <c r="C129" s="74"/>
      <c r="D129" s="74"/>
      <c r="E129" s="75"/>
      <c r="F129" s="75"/>
      <c r="G129" s="75"/>
      <c r="H129" s="187"/>
      <c r="I129" s="75"/>
      <c r="J129" s="71" t="e">
        <f t="shared" si="28"/>
        <v>#DIV/0!</v>
      </c>
      <c r="K129" s="74" t="e">
        <f>H129/C129*100</f>
        <v>#DIV/0!</v>
      </c>
      <c r="L129" s="75"/>
      <c r="M129" s="88">
        <v>0</v>
      </c>
      <c r="N129" s="88">
        <v>0</v>
      </c>
      <c r="O129" s="88">
        <v>0</v>
      </c>
      <c r="P129" s="88">
        <v>0</v>
      </c>
      <c r="Q129" s="121" t="e">
        <f t="shared" si="44"/>
        <v>#DIV/0!</v>
      </c>
      <c r="R129" s="75">
        <f t="shared" si="46"/>
        <v>0</v>
      </c>
      <c r="S129" s="75">
        <f t="shared" si="38"/>
        <v>0</v>
      </c>
      <c r="T129" s="98" t="e">
        <f t="shared" si="39"/>
        <v>#DIV/0!</v>
      </c>
      <c r="U129" s="209"/>
      <c r="V129" s="208"/>
      <c r="W129" s="46"/>
      <c r="X129" s="46"/>
    </row>
    <row r="130" spans="1:24" s="26" customFormat="1" ht="17.25" customHeight="1" hidden="1">
      <c r="A130" s="72"/>
      <c r="B130" s="188"/>
      <c r="C130" s="74"/>
      <c r="D130" s="74"/>
      <c r="E130" s="75"/>
      <c r="F130" s="75"/>
      <c r="G130" s="75"/>
      <c r="H130" s="187"/>
      <c r="I130" s="75"/>
      <c r="J130" s="71" t="e">
        <f t="shared" si="28"/>
        <v>#DIV/0!</v>
      </c>
      <c r="K130" s="74" t="e">
        <f>H130/C130*100</f>
        <v>#DIV/0!</v>
      </c>
      <c r="L130" s="75"/>
      <c r="M130" s="88">
        <v>0</v>
      </c>
      <c r="N130" s="88">
        <v>0</v>
      </c>
      <c r="O130" s="88">
        <v>0</v>
      </c>
      <c r="P130" s="88">
        <v>0</v>
      </c>
      <c r="Q130" s="121" t="e">
        <f t="shared" si="44"/>
        <v>#DIV/0!</v>
      </c>
      <c r="R130" s="75">
        <f t="shared" si="46"/>
        <v>0</v>
      </c>
      <c r="S130" s="75">
        <f t="shared" si="38"/>
        <v>0</v>
      </c>
      <c r="T130" s="98" t="e">
        <f t="shared" si="39"/>
        <v>#DIV/0!</v>
      </c>
      <c r="U130" s="209"/>
      <c r="V130" s="208"/>
      <c r="W130" s="46"/>
      <c r="X130" s="46"/>
    </row>
    <row r="131" spans="1:24" s="26" customFormat="1" ht="48" customHeight="1">
      <c r="A131" s="99" t="s">
        <v>74</v>
      </c>
      <c r="B131" s="70">
        <v>41050000</v>
      </c>
      <c r="C131" s="71">
        <f aca="true" t="shared" si="49" ref="C131:H131">C149+C150+C152+C154</f>
        <v>8728.6</v>
      </c>
      <c r="D131" s="71">
        <f t="shared" si="49"/>
        <v>0</v>
      </c>
      <c r="E131" s="71">
        <f t="shared" si="49"/>
        <v>0</v>
      </c>
      <c r="F131" s="71">
        <f t="shared" si="49"/>
        <v>0</v>
      </c>
      <c r="G131" s="71">
        <f t="shared" si="49"/>
        <v>4593.6</v>
      </c>
      <c r="H131" s="71">
        <f t="shared" si="49"/>
        <v>4251.2</v>
      </c>
      <c r="I131" s="71" t="e">
        <f>I150+I152+I154+#REF!</f>
        <v>#REF!</v>
      </c>
      <c r="J131" s="71">
        <f t="shared" si="28"/>
        <v>92.5461511668408</v>
      </c>
      <c r="K131" s="71">
        <f>H131/C131*100</f>
        <v>48.704259560525166</v>
      </c>
      <c r="L131" s="77"/>
      <c r="M131" s="87">
        <f>M149+M150+M152+M154</f>
        <v>3100</v>
      </c>
      <c r="N131" s="87">
        <f>N149+N150+N152+N154</f>
        <v>3100</v>
      </c>
      <c r="O131" s="87">
        <f>O149+O150+O152+O154</f>
        <v>0</v>
      </c>
      <c r="P131" s="87">
        <f>P149+P150+P152+P154</f>
        <v>0</v>
      </c>
      <c r="Q131" s="87">
        <f>Q149+Q150+Q152+Q154</f>
        <v>100</v>
      </c>
      <c r="R131" s="77">
        <f t="shared" si="46"/>
        <v>11828.6</v>
      </c>
      <c r="S131" s="77">
        <f t="shared" si="38"/>
        <v>7351.2</v>
      </c>
      <c r="T131" s="97">
        <f>S131/R131*100</f>
        <v>62.14767597179717</v>
      </c>
      <c r="U131" s="49"/>
      <c r="V131" s="46"/>
      <c r="W131" s="46"/>
      <c r="X131" s="46"/>
    </row>
    <row r="132" spans="1:24" s="26" customFormat="1" ht="42.75" customHeight="1" hidden="1">
      <c r="A132" s="173"/>
      <c r="B132" s="174"/>
      <c r="C132" s="92"/>
      <c r="D132" s="79"/>
      <c r="E132" s="78"/>
      <c r="F132" s="75"/>
      <c r="G132" s="93"/>
      <c r="H132" s="165"/>
      <c r="I132" s="75"/>
      <c r="J132" s="71" t="e">
        <f t="shared" si="28"/>
        <v>#DIV/0!</v>
      </c>
      <c r="K132" s="165"/>
      <c r="L132" s="75"/>
      <c r="M132" s="88">
        <v>0</v>
      </c>
      <c r="N132" s="88">
        <v>0</v>
      </c>
      <c r="O132" s="88">
        <v>0</v>
      </c>
      <c r="P132" s="88">
        <v>0</v>
      </c>
      <c r="Q132" s="121" t="e">
        <f t="shared" si="44"/>
        <v>#DIV/0!</v>
      </c>
      <c r="R132" s="165"/>
      <c r="S132" s="165"/>
      <c r="T132" s="165"/>
      <c r="U132" s="49"/>
      <c r="V132" s="46"/>
      <c r="W132" s="50"/>
      <c r="X132" s="46"/>
    </row>
    <row r="133" spans="1:24" s="26" customFormat="1" ht="150.75" customHeight="1" hidden="1" thickBot="1">
      <c r="A133" s="173"/>
      <c r="B133" s="190"/>
      <c r="C133" s="101"/>
      <c r="D133" s="79"/>
      <c r="E133" s="78"/>
      <c r="F133" s="78"/>
      <c r="G133" s="102"/>
      <c r="H133" s="196"/>
      <c r="I133" s="75"/>
      <c r="J133" s="71" t="e">
        <f t="shared" si="28"/>
        <v>#DIV/0!</v>
      </c>
      <c r="K133" s="196"/>
      <c r="L133" s="75"/>
      <c r="M133" s="88">
        <v>0</v>
      </c>
      <c r="N133" s="88">
        <v>0</v>
      </c>
      <c r="O133" s="88">
        <v>0</v>
      </c>
      <c r="P133" s="88">
        <v>0</v>
      </c>
      <c r="Q133" s="121" t="e">
        <f t="shared" si="44"/>
        <v>#DIV/0!</v>
      </c>
      <c r="R133" s="196"/>
      <c r="S133" s="196"/>
      <c r="T133" s="196"/>
      <c r="U133" s="49"/>
      <c r="V133" s="46"/>
      <c r="W133" s="50"/>
      <c r="X133" s="46"/>
    </row>
    <row r="134" spans="1:24" s="26" customFormat="1" ht="75.75" customHeight="1" hidden="1" thickBot="1">
      <c r="A134" s="173"/>
      <c r="B134" s="190"/>
      <c r="C134" s="101"/>
      <c r="D134" s="79"/>
      <c r="E134" s="78"/>
      <c r="F134" s="78"/>
      <c r="G134" s="102"/>
      <c r="H134" s="196"/>
      <c r="I134" s="75"/>
      <c r="J134" s="71" t="e">
        <f t="shared" si="28"/>
        <v>#DIV/0!</v>
      </c>
      <c r="K134" s="196"/>
      <c r="L134" s="75"/>
      <c r="M134" s="88">
        <v>0</v>
      </c>
      <c r="N134" s="88">
        <v>0</v>
      </c>
      <c r="O134" s="88">
        <v>0</v>
      </c>
      <c r="P134" s="88">
        <v>0</v>
      </c>
      <c r="Q134" s="121" t="e">
        <f t="shared" si="44"/>
        <v>#DIV/0!</v>
      </c>
      <c r="R134" s="196"/>
      <c r="S134" s="196"/>
      <c r="T134" s="196"/>
      <c r="U134" s="49"/>
      <c r="V134" s="46"/>
      <c r="W134" s="50"/>
      <c r="X134" s="46"/>
    </row>
    <row r="135" spans="1:24" s="26" customFormat="1" ht="19.5" customHeight="1" hidden="1" thickBot="1">
      <c r="A135" s="173"/>
      <c r="B135" s="190"/>
      <c r="C135" s="101"/>
      <c r="D135" s="79"/>
      <c r="E135" s="78"/>
      <c r="F135" s="78"/>
      <c r="G135" s="102"/>
      <c r="H135" s="196"/>
      <c r="I135" s="75"/>
      <c r="J135" s="71" t="e">
        <f t="shared" si="28"/>
        <v>#DIV/0!</v>
      </c>
      <c r="K135" s="196"/>
      <c r="L135" s="75"/>
      <c r="M135" s="88">
        <v>0</v>
      </c>
      <c r="N135" s="88">
        <v>0</v>
      </c>
      <c r="O135" s="88">
        <v>0</v>
      </c>
      <c r="P135" s="88">
        <v>0</v>
      </c>
      <c r="Q135" s="121" t="e">
        <f t="shared" si="44"/>
        <v>#DIV/0!</v>
      </c>
      <c r="R135" s="196"/>
      <c r="S135" s="196"/>
      <c r="T135" s="196"/>
      <c r="U135" s="49"/>
      <c r="V135" s="46"/>
      <c r="W135" s="50"/>
      <c r="X135" s="46"/>
    </row>
    <row r="136" spans="1:24" s="26" customFormat="1" ht="38.25" customHeight="1" hidden="1" thickBot="1">
      <c r="A136" s="173"/>
      <c r="B136" s="190"/>
      <c r="C136" s="101"/>
      <c r="D136" s="79"/>
      <c r="E136" s="78"/>
      <c r="F136" s="78"/>
      <c r="G136" s="102"/>
      <c r="H136" s="196"/>
      <c r="I136" s="75"/>
      <c r="J136" s="71" t="e">
        <f t="shared" si="28"/>
        <v>#DIV/0!</v>
      </c>
      <c r="K136" s="196"/>
      <c r="L136" s="75"/>
      <c r="M136" s="88">
        <v>0</v>
      </c>
      <c r="N136" s="88">
        <v>0</v>
      </c>
      <c r="O136" s="88">
        <v>0</v>
      </c>
      <c r="P136" s="88">
        <v>0</v>
      </c>
      <c r="Q136" s="121" t="e">
        <f t="shared" si="44"/>
        <v>#DIV/0!</v>
      </c>
      <c r="R136" s="196"/>
      <c r="S136" s="196"/>
      <c r="T136" s="196"/>
      <c r="U136" s="49"/>
      <c r="V136" s="46"/>
      <c r="W136" s="50"/>
      <c r="X136" s="46"/>
    </row>
    <row r="137" spans="1:24" s="26" customFormat="1" ht="409.5" customHeight="1" hidden="1" thickBot="1">
      <c r="A137" s="173"/>
      <c r="B137" s="190"/>
      <c r="C137" s="101"/>
      <c r="D137" s="78"/>
      <c r="E137" s="78"/>
      <c r="F137" s="78"/>
      <c r="G137" s="102"/>
      <c r="H137" s="196"/>
      <c r="I137" s="75"/>
      <c r="J137" s="71" t="e">
        <f t="shared" si="28"/>
        <v>#DIV/0!</v>
      </c>
      <c r="K137" s="196"/>
      <c r="L137" s="75"/>
      <c r="M137" s="88">
        <v>0</v>
      </c>
      <c r="N137" s="88">
        <v>0</v>
      </c>
      <c r="O137" s="88">
        <v>0</v>
      </c>
      <c r="P137" s="88">
        <v>0</v>
      </c>
      <c r="Q137" s="121" t="e">
        <f t="shared" si="44"/>
        <v>#DIV/0!</v>
      </c>
      <c r="R137" s="196"/>
      <c r="S137" s="196"/>
      <c r="T137" s="196"/>
      <c r="U137" s="49"/>
      <c r="V137" s="46"/>
      <c r="W137" s="50"/>
      <c r="X137" s="46"/>
    </row>
    <row r="138" spans="1:24" s="26" customFormat="1" ht="409.5" customHeight="1" hidden="1">
      <c r="A138" s="173"/>
      <c r="B138" s="190"/>
      <c r="C138" s="101"/>
      <c r="D138" s="78"/>
      <c r="E138" s="78"/>
      <c r="F138" s="78"/>
      <c r="G138" s="102"/>
      <c r="H138" s="196"/>
      <c r="I138" s="75"/>
      <c r="J138" s="71" t="e">
        <f t="shared" si="28"/>
        <v>#DIV/0!</v>
      </c>
      <c r="K138" s="196"/>
      <c r="L138" s="75"/>
      <c r="M138" s="88">
        <v>0</v>
      </c>
      <c r="N138" s="88">
        <v>0</v>
      </c>
      <c r="O138" s="88">
        <v>0</v>
      </c>
      <c r="P138" s="88">
        <v>0</v>
      </c>
      <c r="Q138" s="121" t="e">
        <f t="shared" si="44"/>
        <v>#DIV/0!</v>
      </c>
      <c r="R138" s="196"/>
      <c r="S138" s="196"/>
      <c r="T138" s="196"/>
      <c r="U138" s="49"/>
      <c r="V138" s="46"/>
      <c r="W138" s="50"/>
      <c r="X138" s="46"/>
    </row>
    <row r="139" spans="1:24" s="44" customFormat="1" ht="99.75" customHeight="1" hidden="1">
      <c r="A139" s="173"/>
      <c r="B139" s="190"/>
      <c r="C139" s="101"/>
      <c r="D139" s="89"/>
      <c r="E139" s="77"/>
      <c r="F139" s="77"/>
      <c r="G139" s="104"/>
      <c r="H139" s="196"/>
      <c r="I139" s="75"/>
      <c r="J139" s="71" t="e">
        <f t="shared" si="28"/>
        <v>#DIV/0!</v>
      </c>
      <c r="K139" s="196"/>
      <c r="L139" s="75"/>
      <c r="M139" s="88">
        <v>0</v>
      </c>
      <c r="N139" s="88">
        <v>0</v>
      </c>
      <c r="O139" s="88">
        <v>0</v>
      </c>
      <c r="P139" s="88">
        <v>0</v>
      </c>
      <c r="Q139" s="121" t="e">
        <f t="shared" si="44"/>
        <v>#DIV/0!</v>
      </c>
      <c r="R139" s="196"/>
      <c r="S139" s="196"/>
      <c r="T139" s="196"/>
      <c r="U139" s="43"/>
      <c r="V139" s="43"/>
      <c r="W139" s="43"/>
      <c r="X139" s="43"/>
    </row>
    <row r="140" spans="1:27" s="26" customFormat="1" ht="234.75" customHeight="1" hidden="1" thickBot="1">
      <c r="A140" s="173"/>
      <c r="B140" s="190"/>
      <c r="C140" s="101"/>
      <c r="D140" s="79"/>
      <c r="E140" s="75"/>
      <c r="F140" s="75"/>
      <c r="G140" s="103"/>
      <c r="H140" s="196"/>
      <c r="I140" s="75"/>
      <c r="J140" s="71" t="e">
        <f t="shared" si="28"/>
        <v>#DIV/0!</v>
      </c>
      <c r="K140" s="196"/>
      <c r="L140" s="75"/>
      <c r="M140" s="88">
        <v>0</v>
      </c>
      <c r="N140" s="88">
        <v>0</v>
      </c>
      <c r="O140" s="88">
        <v>0</v>
      </c>
      <c r="P140" s="88">
        <v>0</v>
      </c>
      <c r="Q140" s="121" t="e">
        <f t="shared" si="44"/>
        <v>#DIV/0!</v>
      </c>
      <c r="R140" s="196"/>
      <c r="S140" s="196"/>
      <c r="T140" s="196"/>
      <c r="U140" s="43"/>
      <c r="V140" s="43"/>
      <c r="W140" s="46"/>
      <c r="X140" s="46"/>
      <c r="Y140" s="25"/>
      <c r="Z140" s="25"/>
      <c r="AA140" s="25"/>
    </row>
    <row r="141" spans="1:27" s="26" customFormat="1" ht="95.25" customHeight="1" hidden="1" thickBot="1">
      <c r="A141" s="173"/>
      <c r="B141" s="190"/>
      <c r="C141" s="101"/>
      <c r="D141" s="79"/>
      <c r="E141" s="75"/>
      <c r="F141" s="75"/>
      <c r="G141" s="103"/>
      <c r="H141" s="196"/>
      <c r="I141" s="75"/>
      <c r="J141" s="71" t="e">
        <f t="shared" si="28"/>
        <v>#DIV/0!</v>
      </c>
      <c r="K141" s="196"/>
      <c r="L141" s="75"/>
      <c r="M141" s="88">
        <v>0</v>
      </c>
      <c r="N141" s="88">
        <v>0</v>
      </c>
      <c r="O141" s="88">
        <v>0</v>
      </c>
      <c r="P141" s="88">
        <v>0</v>
      </c>
      <c r="Q141" s="121" t="e">
        <f t="shared" si="44"/>
        <v>#DIV/0!</v>
      </c>
      <c r="R141" s="196"/>
      <c r="S141" s="196"/>
      <c r="T141" s="196"/>
      <c r="U141" s="43"/>
      <c r="V141" s="43"/>
      <c r="W141" s="46"/>
      <c r="X141" s="46"/>
      <c r="Y141" s="25"/>
      <c r="Z141" s="25"/>
      <c r="AA141" s="25"/>
    </row>
    <row r="142" spans="1:27" s="26" customFormat="1" ht="159.75" customHeight="1" hidden="1" thickBot="1">
      <c r="A142" s="173"/>
      <c r="B142" s="175"/>
      <c r="C142" s="94"/>
      <c r="D142" s="79"/>
      <c r="E142" s="75"/>
      <c r="F142" s="75"/>
      <c r="G142" s="95"/>
      <c r="H142" s="166"/>
      <c r="I142" s="75"/>
      <c r="J142" s="71" t="e">
        <f t="shared" si="28"/>
        <v>#DIV/0!</v>
      </c>
      <c r="K142" s="166"/>
      <c r="L142" s="75"/>
      <c r="M142" s="88">
        <v>0</v>
      </c>
      <c r="N142" s="88">
        <v>0</v>
      </c>
      <c r="O142" s="88">
        <v>0</v>
      </c>
      <c r="P142" s="88">
        <v>0</v>
      </c>
      <c r="Q142" s="121" t="e">
        <f t="shared" si="44"/>
        <v>#DIV/0!</v>
      </c>
      <c r="R142" s="166"/>
      <c r="S142" s="166"/>
      <c r="T142" s="166"/>
      <c r="U142" s="43"/>
      <c r="V142" s="43"/>
      <c r="W142" s="46"/>
      <c r="X142" s="46"/>
      <c r="Y142" s="25"/>
      <c r="Z142" s="25"/>
      <c r="AA142" s="25"/>
    </row>
    <row r="143" spans="1:156" s="52" customFormat="1" ht="78" customHeight="1" hidden="1" thickBot="1">
      <c r="A143" s="105"/>
      <c r="B143" s="73"/>
      <c r="C143" s="74"/>
      <c r="D143" s="74"/>
      <c r="E143" s="74"/>
      <c r="F143" s="74"/>
      <c r="G143" s="74"/>
      <c r="H143" s="74"/>
      <c r="I143" s="75"/>
      <c r="J143" s="71" t="e">
        <f t="shared" si="28"/>
        <v>#DIV/0!</v>
      </c>
      <c r="K143" s="75"/>
      <c r="L143" s="75"/>
      <c r="M143" s="88">
        <v>0</v>
      </c>
      <c r="N143" s="88">
        <v>0</v>
      </c>
      <c r="O143" s="88">
        <v>0</v>
      </c>
      <c r="P143" s="88">
        <v>0</v>
      </c>
      <c r="Q143" s="121" t="e">
        <f t="shared" si="44"/>
        <v>#DIV/0!</v>
      </c>
      <c r="R143" s="75"/>
      <c r="S143" s="75"/>
      <c r="T143" s="75"/>
      <c r="U143" s="43"/>
      <c r="V143" s="43"/>
      <c r="W143" s="43"/>
      <c r="X143" s="43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</row>
    <row r="144" spans="1:156" s="54" customFormat="1" ht="1.5" customHeight="1" hidden="1">
      <c r="A144" s="173"/>
      <c r="B144" s="174"/>
      <c r="C144" s="92"/>
      <c r="D144" s="79"/>
      <c r="E144" s="79"/>
      <c r="F144" s="79"/>
      <c r="G144" s="106"/>
      <c r="H144" s="191"/>
      <c r="I144" s="75"/>
      <c r="J144" s="71" t="e">
        <f t="shared" si="28"/>
        <v>#DIV/0!</v>
      </c>
      <c r="K144" s="165"/>
      <c r="L144" s="75"/>
      <c r="M144" s="88">
        <v>0</v>
      </c>
      <c r="N144" s="88">
        <v>0</v>
      </c>
      <c r="O144" s="88">
        <v>0</v>
      </c>
      <c r="P144" s="88">
        <v>0</v>
      </c>
      <c r="Q144" s="121" t="e">
        <f t="shared" si="44"/>
        <v>#DIV/0!</v>
      </c>
      <c r="R144" s="165"/>
      <c r="S144" s="165"/>
      <c r="T144" s="165"/>
      <c r="U144" s="43"/>
      <c r="V144" s="43"/>
      <c r="W144" s="53"/>
      <c r="X144" s="43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</row>
    <row r="145" spans="1:20" s="25" customFormat="1" ht="215.25" customHeight="1" hidden="1">
      <c r="A145" s="173"/>
      <c r="B145" s="175"/>
      <c r="C145" s="94"/>
      <c r="D145" s="78"/>
      <c r="E145" s="78"/>
      <c r="F145" s="78"/>
      <c r="G145" s="107"/>
      <c r="H145" s="192"/>
      <c r="I145" s="78"/>
      <c r="J145" s="71" t="e">
        <f t="shared" si="28"/>
        <v>#DIV/0!</v>
      </c>
      <c r="K145" s="166"/>
      <c r="L145" s="78"/>
      <c r="M145" s="88">
        <v>0</v>
      </c>
      <c r="N145" s="88">
        <v>0</v>
      </c>
      <c r="O145" s="88">
        <v>0</v>
      </c>
      <c r="P145" s="88">
        <v>0</v>
      </c>
      <c r="Q145" s="121" t="e">
        <f t="shared" si="44"/>
        <v>#DIV/0!</v>
      </c>
      <c r="R145" s="166"/>
      <c r="S145" s="166"/>
      <c r="T145" s="166"/>
    </row>
    <row r="146" spans="1:20" s="25" customFormat="1" ht="1.5" customHeight="1" hidden="1">
      <c r="A146" s="193"/>
      <c r="B146" s="194"/>
      <c r="C146" s="93"/>
      <c r="D146" s="108"/>
      <c r="E146" s="108"/>
      <c r="F146" s="108"/>
      <c r="G146" s="109"/>
      <c r="H146" s="176"/>
      <c r="I146" s="78"/>
      <c r="J146" s="71" t="e">
        <f t="shared" si="28"/>
        <v>#DIV/0!</v>
      </c>
      <c r="K146" s="165"/>
      <c r="L146" s="125"/>
      <c r="M146" s="88">
        <v>0</v>
      </c>
      <c r="N146" s="88">
        <v>0</v>
      </c>
      <c r="O146" s="88">
        <v>0</v>
      </c>
      <c r="P146" s="88">
        <v>0</v>
      </c>
      <c r="Q146" s="121" t="e">
        <f t="shared" si="44"/>
        <v>#DIV/0!</v>
      </c>
      <c r="R146" s="165"/>
      <c r="S146" s="165"/>
      <c r="T146" s="165"/>
    </row>
    <row r="147" spans="1:20" s="25" customFormat="1" ht="177" customHeight="1" hidden="1">
      <c r="A147" s="193"/>
      <c r="B147" s="195"/>
      <c r="C147" s="95"/>
      <c r="D147" s="108"/>
      <c r="E147" s="108"/>
      <c r="F147" s="108"/>
      <c r="G147" s="111"/>
      <c r="H147" s="177"/>
      <c r="I147" s="78"/>
      <c r="J147" s="71" t="e">
        <f aca="true" t="shared" si="50" ref="J147:J160">H147/G147*100</f>
        <v>#DIV/0!</v>
      </c>
      <c r="K147" s="166"/>
      <c r="L147" s="125"/>
      <c r="M147" s="88">
        <v>0</v>
      </c>
      <c r="N147" s="88">
        <v>0</v>
      </c>
      <c r="O147" s="88">
        <v>0</v>
      </c>
      <c r="P147" s="88">
        <v>0</v>
      </c>
      <c r="Q147" s="121" t="e">
        <f t="shared" si="44"/>
        <v>#DIV/0!</v>
      </c>
      <c r="R147" s="166"/>
      <c r="S147" s="166"/>
      <c r="T147" s="166"/>
    </row>
    <row r="148" spans="1:20" s="25" customFormat="1" ht="90" customHeight="1" hidden="1">
      <c r="A148" s="72"/>
      <c r="B148" s="110"/>
      <c r="C148" s="95"/>
      <c r="D148" s="108"/>
      <c r="E148" s="108"/>
      <c r="F148" s="108"/>
      <c r="G148" s="111"/>
      <c r="H148" s="86"/>
      <c r="I148" s="78"/>
      <c r="J148" s="71" t="e">
        <f t="shared" si="50"/>
        <v>#DIV/0!</v>
      </c>
      <c r="K148" s="95"/>
      <c r="L148" s="125"/>
      <c r="M148" s="88">
        <v>0</v>
      </c>
      <c r="N148" s="88">
        <v>0</v>
      </c>
      <c r="O148" s="88">
        <v>0</v>
      </c>
      <c r="P148" s="88">
        <v>0</v>
      </c>
      <c r="Q148" s="121" t="e">
        <f t="shared" si="44"/>
        <v>#DIV/0!</v>
      </c>
      <c r="R148" s="95"/>
      <c r="S148" s="95"/>
      <c r="T148" s="95"/>
    </row>
    <row r="149" spans="1:20" s="25" customFormat="1" ht="128.25" customHeight="1">
      <c r="A149" s="72" t="s">
        <v>282</v>
      </c>
      <c r="B149" s="110">
        <v>41050900</v>
      </c>
      <c r="C149" s="95">
        <v>683.4</v>
      </c>
      <c r="D149" s="108"/>
      <c r="E149" s="108"/>
      <c r="F149" s="108"/>
      <c r="G149" s="74">
        <v>219.9</v>
      </c>
      <c r="H149" s="74">
        <v>219.9</v>
      </c>
      <c r="I149" s="78"/>
      <c r="J149" s="74">
        <f t="shared" si="50"/>
        <v>100</v>
      </c>
      <c r="K149" s="95">
        <f aca="true" t="shared" si="51" ref="K149:K160">H149/C149*100</f>
        <v>32.17734855136084</v>
      </c>
      <c r="L149" s="125"/>
      <c r="M149" s="88">
        <v>0</v>
      </c>
      <c r="N149" s="88">
        <v>0</v>
      </c>
      <c r="O149" s="88"/>
      <c r="P149" s="88"/>
      <c r="Q149" s="121">
        <v>0</v>
      </c>
      <c r="R149" s="95">
        <f>C149+M149</f>
        <v>683.4</v>
      </c>
      <c r="S149" s="95">
        <f aca="true" t="shared" si="52" ref="S149:S160">H149+N149</f>
        <v>219.9</v>
      </c>
      <c r="T149" s="95">
        <f>S149/R149*100</f>
        <v>32.17734855136084</v>
      </c>
    </row>
    <row r="150" spans="1:20" s="25" customFormat="1" ht="57.75" customHeight="1">
      <c r="A150" s="72" t="s">
        <v>75</v>
      </c>
      <c r="B150" s="112">
        <v>41051000</v>
      </c>
      <c r="C150" s="98">
        <v>4499.6</v>
      </c>
      <c r="D150" s="98"/>
      <c r="E150" s="98"/>
      <c r="F150" s="98"/>
      <c r="G150" s="98">
        <v>2802.6</v>
      </c>
      <c r="H150" s="98">
        <v>2802.6</v>
      </c>
      <c r="I150" s="78"/>
      <c r="J150" s="74">
        <f t="shared" si="50"/>
        <v>100</v>
      </c>
      <c r="K150" s="95">
        <f t="shared" si="51"/>
        <v>62.28553649213263</v>
      </c>
      <c r="L150" s="125"/>
      <c r="M150" s="88">
        <v>0</v>
      </c>
      <c r="N150" s="88">
        <v>0</v>
      </c>
      <c r="O150" s="88">
        <v>0</v>
      </c>
      <c r="P150" s="88">
        <v>0</v>
      </c>
      <c r="Q150" s="121">
        <v>0</v>
      </c>
      <c r="R150" s="75">
        <f>C150+M150</f>
        <v>4499.6</v>
      </c>
      <c r="S150" s="75">
        <f t="shared" si="52"/>
        <v>2802.6</v>
      </c>
      <c r="T150" s="75">
        <f>S150/R150*100</f>
        <v>62.28553649213263</v>
      </c>
    </row>
    <row r="151" spans="1:20" s="25" customFormat="1" ht="39" customHeight="1" hidden="1">
      <c r="A151" s="72"/>
      <c r="B151" s="113"/>
      <c r="C151" s="75"/>
      <c r="D151" s="98"/>
      <c r="E151" s="98"/>
      <c r="F151" s="98"/>
      <c r="G151" s="98"/>
      <c r="H151" s="98"/>
      <c r="I151" s="78"/>
      <c r="J151" s="74" t="e">
        <f t="shared" si="50"/>
        <v>#DIV/0!</v>
      </c>
      <c r="K151" s="95" t="e">
        <f t="shared" si="51"/>
        <v>#DIV/0!</v>
      </c>
      <c r="L151" s="125"/>
      <c r="M151" s="88">
        <v>0</v>
      </c>
      <c r="N151" s="88">
        <v>0</v>
      </c>
      <c r="O151" s="88">
        <v>0</v>
      </c>
      <c r="P151" s="88">
        <v>0</v>
      </c>
      <c r="Q151" s="121" t="e">
        <f t="shared" si="44"/>
        <v>#DIV/0!</v>
      </c>
      <c r="R151" s="75" t="e">
        <f>#REF!+M151</f>
        <v>#REF!</v>
      </c>
      <c r="S151" s="75">
        <f t="shared" si="52"/>
        <v>0</v>
      </c>
      <c r="T151" s="75" t="e">
        <f aca="true" t="shared" si="53" ref="T151:T160">S151/R151*100</f>
        <v>#REF!</v>
      </c>
    </row>
    <row r="152" spans="1:20" s="25" customFormat="1" ht="68.25" customHeight="1">
      <c r="A152" s="72" t="s">
        <v>76</v>
      </c>
      <c r="B152" s="113">
        <v>41051200</v>
      </c>
      <c r="C152" s="75">
        <v>3326.4</v>
      </c>
      <c r="D152" s="98"/>
      <c r="E152" s="98"/>
      <c r="F152" s="98"/>
      <c r="G152" s="98">
        <v>1461.5</v>
      </c>
      <c r="H152" s="98">
        <v>1173.9</v>
      </c>
      <c r="I152" s="78"/>
      <c r="J152" s="74">
        <f t="shared" si="50"/>
        <v>80.32158741019502</v>
      </c>
      <c r="K152" s="95">
        <f t="shared" si="51"/>
        <v>35.29040404040404</v>
      </c>
      <c r="L152" s="125"/>
      <c r="M152" s="88">
        <v>0</v>
      </c>
      <c r="N152" s="88">
        <v>0</v>
      </c>
      <c r="O152" s="88">
        <v>0</v>
      </c>
      <c r="P152" s="88">
        <v>0</v>
      </c>
      <c r="Q152" s="121">
        <v>0</v>
      </c>
      <c r="R152" s="75">
        <f>C152+M152</f>
        <v>3326.4</v>
      </c>
      <c r="S152" s="75">
        <f t="shared" si="52"/>
        <v>1173.9</v>
      </c>
      <c r="T152" s="75">
        <f t="shared" si="53"/>
        <v>35.29040404040404</v>
      </c>
    </row>
    <row r="153" spans="1:20" s="25" customFormat="1" ht="66" customHeight="1" hidden="1">
      <c r="A153" s="72"/>
      <c r="B153" s="113"/>
      <c r="C153" s="75"/>
      <c r="D153" s="98"/>
      <c r="E153" s="98"/>
      <c r="F153" s="98"/>
      <c r="G153" s="98"/>
      <c r="H153" s="98"/>
      <c r="I153" s="78"/>
      <c r="J153" s="74" t="e">
        <f t="shared" si="50"/>
        <v>#DIV/0!</v>
      </c>
      <c r="K153" s="95" t="e">
        <f t="shared" si="51"/>
        <v>#DIV/0!</v>
      </c>
      <c r="L153" s="125"/>
      <c r="M153" s="88">
        <v>0</v>
      </c>
      <c r="N153" s="88">
        <v>0</v>
      </c>
      <c r="O153" s="88">
        <v>0</v>
      </c>
      <c r="P153" s="88">
        <v>0</v>
      </c>
      <c r="Q153" s="121" t="e">
        <f t="shared" si="44"/>
        <v>#DIV/0!</v>
      </c>
      <c r="R153" s="75">
        <f>C153+M153</f>
        <v>0</v>
      </c>
      <c r="S153" s="75">
        <f t="shared" si="52"/>
        <v>0</v>
      </c>
      <c r="T153" s="75" t="e">
        <f t="shared" si="53"/>
        <v>#DIV/0!</v>
      </c>
    </row>
    <row r="154" spans="1:24" s="26" customFormat="1" ht="42.75" customHeight="1">
      <c r="A154" s="72" t="s">
        <v>77</v>
      </c>
      <c r="B154" s="113">
        <v>41053900</v>
      </c>
      <c r="C154" s="75">
        <v>219.2</v>
      </c>
      <c r="D154" s="98"/>
      <c r="E154" s="98"/>
      <c r="F154" s="98"/>
      <c r="G154" s="98">
        <v>109.6</v>
      </c>
      <c r="H154" s="98">
        <v>54.8</v>
      </c>
      <c r="I154" s="78"/>
      <c r="J154" s="74">
        <f t="shared" si="50"/>
        <v>50</v>
      </c>
      <c r="K154" s="95">
        <f t="shared" si="51"/>
        <v>25</v>
      </c>
      <c r="L154" s="125"/>
      <c r="M154" s="88">
        <v>3100</v>
      </c>
      <c r="N154" s="88">
        <v>3100</v>
      </c>
      <c r="O154" s="88">
        <v>0</v>
      </c>
      <c r="P154" s="88">
        <v>0</v>
      </c>
      <c r="Q154" s="121">
        <f t="shared" si="44"/>
        <v>100</v>
      </c>
      <c r="R154" s="75">
        <f>C154+M154</f>
        <v>3319.2</v>
      </c>
      <c r="S154" s="75">
        <f t="shared" si="52"/>
        <v>3154.8</v>
      </c>
      <c r="T154" s="75">
        <f t="shared" si="53"/>
        <v>95.0469992769342</v>
      </c>
      <c r="U154" s="25"/>
      <c r="V154" s="25"/>
      <c r="W154" s="25"/>
      <c r="X154" s="25"/>
    </row>
    <row r="155" spans="1:24" s="26" customFormat="1" ht="63" customHeight="1" hidden="1">
      <c r="A155" s="72"/>
      <c r="B155" s="113"/>
      <c r="C155" s="75"/>
      <c r="D155" s="98"/>
      <c r="E155" s="98"/>
      <c r="F155" s="98"/>
      <c r="G155" s="98"/>
      <c r="H155" s="98"/>
      <c r="I155" s="78"/>
      <c r="J155" s="71" t="e">
        <f t="shared" si="50"/>
        <v>#DIV/0!</v>
      </c>
      <c r="K155" s="95" t="e">
        <f t="shared" si="51"/>
        <v>#DIV/0!</v>
      </c>
      <c r="L155" s="125"/>
      <c r="M155" s="88">
        <v>0</v>
      </c>
      <c r="N155" s="88">
        <v>0</v>
      </c>
      <c r="O155" s="88">
        <v>0</v>
      </c>
      <c r="P155" s="88">
        <v>0</v>
      </c>
      <c r="Q155" s="121" t="e">
        <f t="shared" si="44"/>
        <v>#DIV/0!</v>
      </c>
      <c r="R155" s="75" t="e">
        <f>#REF!+M155</f>
        <v>#REF!</v>
      </c>
      <c r="S155" s="75">
        <f t="shared" si="52"/>
        <v>0</v>
      </c>
      <c r="T155" s="75" t="e">
        <f t="shared" si="53"/>
        <v>#REF!</v>
      </c>
      <c r="U155" s="25"/>
      <c r="V155" s="25"/>
      <c r="W155" s="25"/>
      <c r="X155" s="25"/>
    </row>
    <row r="156" spans="1:24" s="26" customFormat="1" ht="63" customHeight="1" hidden="1">
      <c r="A156" s="72"/>
      <c r="B156" s="113"/>
      <c r="C156" s="75"/>
      <c r="D156" s="98"/>
      <c r="E156" s="98"/>
      <c r="F156" s="98"/>
      <c r="G156" s="98"/>
      <c r="H156" s="98"/>
      <c r="I156" s="78"/>
      <c r="J156" s="71" t="e">
        <f t="shared" si="50"/>
        <v>#DIV/0!</v>
      </c>
      <c r="K156" s="95" t="e">
        <f t="shared" si="51"/>
        <v>#DIV/0!</v>
      </c>
      <c r="L156" s="125"/>
      <c r="M156" s="88">
        <v>0</v>
      </c>
      <c r="N156" s="88">
        <v>0</v>
      </c>
      <c r="O156" s="88">
        <v>0</v>
      </c>
      <c r="P156" s="88">
        <v>0</v>
      </c>
      <c r="Q156" s="121" t="e">
        <f t="shared" si="44"/>
        <v>#DIV/0!</v>
      </c>
      <c r="R156" s="75" t="e">
        <f>#REF!+M156</f>
        <v>#REF!</v>
      </c>
      <c r="S156" s="75">
        <f t="shared" si="52"/>
        <v>0</v>
      </c>
      <c r="T156" s="75" t="e">
        <f t="shared" si="53"/>
        <v>#REF!</v>
      </c>
      <c r="U156" s="25"/>
      <c r="V156" s="25"/>
      <c r="W156" s="25"/>
      <c r="X156" s="25"/>
    </row>
    <row r="157" spans="1:24" s="26" customFormat="1" ht="24.75" customHeight="1" hidden="1">
      <c r="A157" s="80"/>
      <c r="B157" s="114"/>
      <c r="C157" s="115"/>
      <c r="D157" s="98"/>
      <c r="E157" s="98"/>
      <c r="F157" s="98"/>
      <c r="G157" s="98"/>
      <c r="H157" s="98"/>
      <c r="I157" s="78"/>
      <c r="J157" s="71" t="e">
        <f t="shared" si="50"/>
        <v>#DIV/0!</v>
      </c>
      <c r="K157" s="95" t="e">
        <f t="shared" si="51"/>
        <v>#DIV/0!</v>
      </c>
      <c r="L157" s="125"/>
      <c r="M157" s="88">
        <v>0</v>
      </c>
      <c r="N157" s="88">
        <v>0</v>
      </c>
      <c r="O157" s="88">
        <v>0</v>
      </c>
      <c r="P157" s="88">
        <v>0</v>
      </c>
      <c r="Q157" s="121" t="e">
        <f t="shared" si="44"/>
        <v>#DIV/0!</v>
      </c>
      <c r="R157" s="75" t="e">
        <f>#REF!+M157</f>
        <v>#REF!</v>
      </c>
      <c r="S157" s="75">
        <f t="shared" si="52"/>
        <v>0</v>
      </c>
      <c r="T157" s="75" t="e">
        <f t="shared" si="53"/>
        <v>#REF!</v>
      </c>
      <c r="U157" s="25"/>
      <c r="V157" s="25"/>
      <c r="W157" s="25"/>
      <c r="X157" s="25"/>
    </row>
    <row r="158" spans="1:24" s="26" customFormat="1" ht="61.5" customHeight="1" hidden="1">
      <c r="A158" s="72"/>
      <c r="B158" s="112"/>
      <c r="C158" s="98"/>
      <c r="D158" s="98"/>
      <c r="E158" s="98"/>
      <c r="F158" s="98"/>
      <c r="G158" s="98"/>
      <c r="H158" s="98"/>
      <c r="I158" s="78"/>
      <c r="J158" s="71" t="e">
        <f t="shared" si="50"/>
        <v>#DIV/0!</v>
      </c>
      <c r="K158" s="95" t="e">
        <f t="shared" si="51"/>
        <v>#DIV/0!</v>
      </c>
      <c r="L158" s="125"/>
      <c r="M158" s="88">
        <v>0</v>
      </c>
      <c r="N158" s="88">
        <v>0</v>
      </c>
      <c r="O158" s="88">
        <v>0</v>
      </c>
      <c r="P158" s="88">
        <v>0</v>
      </c>
      <c r="Q158" s="121" t="e">
        <f t="shared" si="44"/>
        <v>#DIV/0!</v>
      </c>
      <c r="R158" s="75" t="e">
        <f>#REF!+M158</f>
        <v>#REF!</v>
      </c>
      <c r="S158" s="75">
        <f t="shared" si="52"/>
        <v>0</v>
      </c>
      <c r="T158" s="75" t="e">
        <f t="shared" si="53"/>
        <v>#REF!</v>
      </c>
      <c r="U158" s="25"/>
      <c r="V158" s="25"/>
      <c r="W158" s="25"/>
      <c r="X158" s="25"/>
    </row>
    <row r="159" spans="1:24" s="26" customFormat="1" ht="42" customHeight="1">
      <c r="A159" s="116" t="s">
        <v>299</v>
      </c>
      <c r="B159" s="117"/>
      <c r="C159" s="97">
        <f aca="true" t="shared" si="54" ref="C159:H159">C16+C74+C113</f>
        <v>2317353.1</v>
      </c>
      <c r="D159" s="97">
        <f t="shared" si="54"/>
        <v>0</v>
      </c>
      <c r="E159" s="97">
        <f t="shared" si="54"/>
        <v>0</v>
      </c>
      <c r="F159" s="97">
        <f t="shared" si="54"/>
        <v>0</v>
      </c>
      <c r="G159" s="97">
        <f t="shared" si="54"/>
        <v>1112488.9</v>
      </c>
      <c r="H159" s="97">
        <f t="shared" si="54"/>
        <v>929398.1</v>
      </c>
      <c r="I159" s="97" t="e">
        <f>I16+I74+I113+I157</f>
        <v>#REF!</v>
      </c>
      <c r="J159" s="97">
        <f t="shared" si="50"/>
        <v>83.54223579219533</v>
      </c>
      <c r="K159" s="97">
        <f t="shared" si="51"/>
        <v>40.10602009680786</v>
      </c>
      <c r="L159" s="97"/>
      <c r="M159" s="97">
        <f>M16+M74+M113</f>
        <v>82718.8</v>
      </c>
      <c r="N159" s="97">
        <f>N16+N74+N113</f>
        <v>18859.1</v>
      </c>
      <c r="O159" s="97">
        <f>O16+O74+O113+O157</f>
        <v>0</v>
      </c>
      <c r="P159" s="97">
        <f>P16+P74+P113+P157</f>
        <v>0</v>
      </c>
      <c r="Q159" s="97">
        <f>N159/M159*100</f>
        <v>22.799049309225953</v>
      </c>
      <c r="R159" s="97">
        <f>C159+M159</f>
        <v>2400071.9</v>
      </c>
      <c r="S159" s="97">
        <f t="shared" si="52"/>
        <v>948257.2</v>
      </c>
      <c r="T159" s="97">
        <f t="shared" si="53"/>
        <v>39.509533026906404</v>
      </c>
      <c r="U159" s="24"/>
      <c r="V159" s="55"/>
      <c r="W159" s="25"/>
      <c r="X159" s="25"/>
    </row>
    <row r="160" spans="1:24" s="26" customFormat="1" ht="42.75" customHeight="1">
      <c r="A160" s="116" t="s">
        <v>300</v>
      </c>
      <c r="B160" s="117"/>
      <c r="C160" s="97">
        <f aca="true" t="shared" si="55" ref="C160:I160">C159+C123</f>
        <v>2756969.2</v>
      </c>
      <c r="D160" s="97">
        <f t="shared" si="55"/>
        <v>0</v>
      </c>
      <c r="E160" s="97">
        <f t="shared" si="55"/>
        <v>0</v>
      </c>
      <c r="F160" s="97">
        <f t="shared" si="55"/>
        <v>0</v>
      </c>
      <c r="G160" s="97">
        <f t="shared" si="55"/>
        <v>1386697.2</v>
      </c>
      <c r="H160" s="97">
        <f t="shared" si="55"/>
        <v>1203264</v>
      </c>
      <c r="I160" s="97" t="e">
        <f t="shared" si="55"/>
        <v>#REF!</v>
      </c>
      <c r="J160" s="97">
        <f t="shared" si="50"/>
        <v>86.77193550257404</v>
      </c>
      <c r="K160" s="97">
        <f t="shared" si="51"/>
        <v>43.6444484037036</v>
      </c>
      <c r="L160" s="97"/>
      <c r="M160" s="97">
        <f>M159+M123</f>
        <v>94658.1</v>
      </c>
      <c r="N160" s="97">
        <f>N159+N123</f>
        <v>21959.1</v>
      </c>
      <c r="O160" s="97">
        <f>O159+O123</f>
        <v>0</v>
      </c>
      <c r="P160" s="97">
        <f>P159+P123</f>
        <v>0</v>
      </c>
      <c r="Q160" s="97">
        <f>N160/M160*100</f>
        <v>23.198331680014704</v>
      </c>
      <c r="R160" s="97">
        <f>C160+M160</f>
        <v>2851627.3000000003</v>
      </c>
      <c r="S160" s="97">
        <f t="shared" si="52"/>
        <v>1225223.1</v>
      </c>
      <c r="T160" s="97">
        <f t="shared" si="53"/>
        <v>42.9657515201934</v>
      </c>
      <c r="U160" s="24"/>
      <c r="V160" s="55"/>
      <c r="W160" s="25"/>
      <c r="X160" s="25"/>
    </row>
    <row r="161" spans="1:24" s="26" customFormat="1" ht="41.25" customHeight="1">
      <c r="A161" s="178" t="s">
        <v>246</v>
      </c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80"/>
      <c r="U161" s="56"/>
      <c r="V161" s="25"/>
      <c r="W161" s="25"/>
      <c r="X161" s="25"/>
    </row>
    <row r="162" spans="1:24" s="26" customFormat="1" ht="30.75" customHeight="1">
      <c r="A162" s="80" t="s">
        <v>325</v>
      </c>
      <c r="B162" s="129" t="s">
        <v>237</v>
      </c>
      <c r="C162" s="97">
        <f aca="true" t="shared" si="56" ref="C162:H162">C166+C164+C163+C165</f>
        <v>216345.90000000002</v>
      </c>
      <c r="D162" s="97">
        <f t="shared" si="56"/>
        <v>0</v>
      </c>
      <c r="E162" s="97">
        <f t="shared" si="56"/>
        <v>0</v>
      </c>
      <c r="F162" s="97">
        <f t="shared" si="56"/>
        <v>0</v>
      </c>
      <c r="G162" s="97">
        <f t="shared" si="56"/>
        <v>110842.6</v>
      </c>
      <c r="H162" s="97">
        <f t="shared" si="56"/>
        <v>77155.3</v>
      </c>
      <c r="I162" s="97">
        <f>I166</f>
        <v>0</v>
      </c>
      <c r="J162" s="98">
        <f aca="true" t="shared" si="57" ref="J162:J167">H162/G162*100</f>
        <v>69.60798465571901</v>
      </c>
      <c r="K162" s="97">
        <f>H162/C162*100</f>
        <v>35.66293606673387</v>
      </c>
      <c r="L162" s="97">
        <f>L166</f>
        <v>0</v>
      </c>
      <c r="M162" s="97">
        <f>M166+M164+M163+M165</f>
        <v>6227.5</v>
      </c>
      <c r="N162" s="97">
        <f>N166+N164+N163+N165</f>
        <v>79.6</v>
      </c>
      <c r="O162" s="97">
        <f>O166</f>
        <v>0</v>
      </c>
      <c r="P162" s="97">
        <f>P166</f>
        <v>0</v>
      </c>
      <c r="Q162" s="97">
        <f>N162/M162*100</f>
        <v>1.2782015254917702</v>
      </c>
      <c r="R162" s="97">
        <f>R166+R164+R163+R165</f>
        <v>222573.4</v>
      </c>
      <c r="S162" s="97">
        <f>S166+S164+S163+S165</f>
        <v>77234.9</v>
      </c>
      <c r="T162" s="97">
        <f aca="true" t="shared" si="58" ref="T162:T168">S162/R162*100</f>
        <v>34.700867219532974</v>
      </c>
      <c r="U162" s="23"/>
      <c r="V162" s="24"/>
      <c r="W162" s="25"/>
      <c r="X162" s="25"/>
    </row>
    <row r="163" spans="1:24" s="26" customFormat="1" ht="78" customHeight="1">
      <c r="A163" s="72" t="s">
        <v>242</v>
      </c>
      <c r="B163" s="138" t="s">
        <v>238</v>
      </c>
      <c r="C163" s="127">
        <v>54945.2</v>
      </c>
      <c r="D163" s="98"/>
      <c r="E163" s="98"/>
      <c r="F163" s="98"/>
      <c r="G163" s="98">
        <v>27761.3</v>
      </c>
      <c r="H163" s="98">
        <v>18767.7</v>
      </c>
      <c r="I163" s="98"/>
      <c r="J163" s="98">
        <f t="shared" si="57"/>
        <v>67.60382258755895</v>
      </c>
      <c r="K163" s="98">
        <f>H163/C163*100</f>
        <v>34.1571238251931</v>
      </c>
      <c r="L163" s="98"/>
      <c r="M163" s="98">
        <v>5615.2</v>
      </c>
      <c r="N163" s="98">
        <v>0</v>
      </c>
      <c r="O163" s="98"/>
      <c r="P163" s="98"/>
      <c r="Q163" s="98">
        <f>N163/M163*100</f>
        <v>0</v>
      </c>
      <c r="R163" s="98">
        <f>M163+C163</f>
        <v>60560.399999999994</v>
      </c>
      <c r="S163" s="98">
        <f>H163+N163</f>
        <v>18767.7</v>
      </c>
      <c r="T163" s="98">
        <f t="shared" si="58"/>
        <v>30.99005290585928</v>
      </c>
      <c r="U163" s="23"/>
      <c r="V163" s="24"/>
      <c r="W163" s="25"/>
      <c r="X163" s="25"/>
    </row>
    <row r="164" spans="1:24" s="26" customFormat="1" ht="66" customHeight="1">
      <c r="A164" s="72" t="s">
        <v>257</v>
      </c>
      <c r="B164" s="138" t="s">
        <v>241</v>
      </c>
      <c r="C164" s="98">
        <v>142480.7</v>
      </c>
      <c r="D164" s="98"/>
      <c r="E164" s="98"/>
      <c r="F164" s="98"/>
      <c r="G164" s="98">
        <v>72816.5</v>
      </c>
      <c r="H164" s="98">
        <v>52958.5</v>
      </c>
      <c r="I164" s="98"/>
      <c r="J164" s="98">
        <f t="shared" si="57"/>
        <v>72.72870846580102</v>
      </c>
      <c r="K164" s="98">
        <f>H164/C164*100</f>
        <v>37.168893751925694</v>
      </c>
      <c r="L164" s="98"/>
      <c r="M164" s="98">
        <v>612.3</v>
      </c>
      <c r="N164" s="98">
        <v>79.6</v>
      </c>
      <c r="O164" s="98"/>
      <c r="P164" s="98"/>
      <c r="Q164" s="98">
        <f>N164/M164*100</f>
        <v>13.000163318634655</v>
      </c>
      <c r="R164" s="98">
        <f>M164+C164</f>
        <v>143093</v>
      </c>
      <c r="S164" s="98">
        <f>H164+N164</f>
        <v>53038.1</v>
      </c>
      <c r="T164" s="98">
        <f t="shared" si="58"/>
        <v>37.06547490093855</v>
      </c>
      <c r="U164" s="23"/>
      <c r="V164" s="24"/>
      <c r="W164" s="25"/>
      <c r="X164" s="25"/>
    </row>
    <row r="165" spans="1:24" s="26" customFormat="1" ht="60" customHeight="1">
      <c r="A165" s="72" t="s">
        <v>244</v>
      </c>
      <c r="B165" s="138" t="s">
        <v>243</v>
      </c>
      <c r="C165" s="98">
        <v>38</v>
      </c>
      <c r="D165" s="98"/>
      <c r="E165" s="98"/>
      <c r="F165" s="98"/>
      <c r="G165" s="126">
        <v>24.6</v>
      </c>
      <c r="H165" s="126">
        <v>0</v>
      </c>
      <c r="I165" s="98"/>
      <c r="J165" s="98">
        <f t="shared" si="57"/>
        <v>0</v>
      </c>
      <c r="K165" s="98">
        <f>H165/C165*100</f>
        <v>0</v>
      </c>
      <c r="L165" s="98"/>
      <c r="M165" s="126">
        <v>0</v>
      </c>
      <c r="N165" s="126">
        <v>0</v>
      </c>
      <c r="O165" s="98"/>
      <c r="P165" s="98"/>
      <c r="Q165" s="98">
        <v>0</v>
      </c>
      <c r="R165" s="98">
        <f>M165+C165</f>
        <v>38</v>
      </c>
      <c r="S165" s="126">
        <f>H165+N165</f>
        <v>0</v>
      </c>
      <c r="T165" s="98">
        <f t="shared" si="58"/>
        <v>0</v>
      </c>
      <c r="U165" s="23"/>
      <c r="V165" s="24"/>
      <c r="W165" s="25"/>
      <c r="X165" s="25"/>
    </row>
    <row r="166" spans="1:24" s="26" customFormat="1" ht="26.25" customHeight="1">
      <c r="A166" s="144" t="s">
        <v>240</v>
      </c>
      <c r="B166" s="145" t="s">
        <v>239</v>
      </c>
      <c r="C166" s="98">
        <v>18882</v>
      </c>
      <c r="D166" s="98"/>
      <c r="E166" s="98"/>
      <c r="F166" s="98"/>
      <c r="G166" s="126">
        <v>10240.2</v>
      </c>
      <c r="H166" s="126">
        <v>5429.1</v>
      </c>
      <c r="I166" s="98"/>
      <c r="J166" s="98">
        <f t="shared" si="57"/>
        <v>53.017519189078335</v>
      </c>
      <c r="K166" s="126">
        <f>H166/C166*100</f>
        <v>28.752780425802353</v>
      </c>
      <c r="L166" s="98"/>
      <c r="M166" s="126">
        <v>0</v>
      </c>
      <c r="N166" s="126">
        <v>0</v>
      </c>
      <c r="O166" s="98"/>
      <c r="P166" s="98"/>
      <c r="Q166" s="98">
        <v>0</v>
      </c>
      <c r="R166" s="98">
        <f>M166+C166</f>
        <v>18882</v>
      </c>
      <c r="S166" s="126">
        <f>H166+N166</f>
        <v>5429.1</v>
      </c>
      <c r="T166" s="126">
        <f t="shared" si="58"/>
        <v>28.752780425802353</v>
      </c>
      <c r="U166" s="23"/>
      <c r="V166" s="24"/>
      <c r="W166" s="25"/>
      <c r="X166" s="25"/>
    </row>
    <row r="167" spans="1:24" s="26" customFormat="1" ht="27" customHeight="1">
      <c r="A167" s="80" t="s">
        <v>326</v>
      </c>
      <c r="B167" s="131" t="s">
        <v>78</v>
      </c>
      <c r="C167" s="97">
        <f aca="true" t="shared" si="59" ref="C167:I167">SUM(C168:C186)</f>
        <v>1223296.8</v>
      </c>
      <c r="D167" s="97">
        <f t="shared" si="59"/>
        <v>0</v>
      </c>
      <c r="E167" s="97">
        <f t="shared" si="59"/>
        <v>0</v>
      </c>
      <c r="F167" s="97">
        <f t="shared" si="59"/>
        <v>0</v>
      </c>
      <c r="G167" s="97">
        <f t="shared" si="59"/>
        <v>666670.8000000002</v>
      </c>
      <c r="H167" s="97">
        <f t="shared" si="59"/>
        <v>521041.79999999993</v>
      </c>
      <c r="I167" s="97">
        <f t="shared" si="59"/>
        <v>0</v>
      </c>
      <c r="J167" s="98">
        <f t="shared" si="57"/>
        <v>78.15578543413028</v>
      </c>
      <c r="K167" s="97">
        <f aca="true" t="shared" si="60" ref="K167:K206">H167/C167*100</f>
        <v>42.59324474649161</v>
      </c>
      <c r="L167" s="97">
        <f>SUM(L168:L186)</f>
        <v>0</v>
      </c>
      <c r="M167" s="97">
        <f>SUM(M168:M186)</f>
        <v>124428.2</v>
      </c>
      <c r="N167" s="97">
        <f>SUM(N168:N186)</f>
        <v>8771.699999999999</v>
      </c>
      <c r="O167" s="97">
        <f>SUM(O168:O186)</f>
        <v>0</v>
      </c>
      <c r="P167" s="97">
        <f>SUM(P168:P186)</f>
        <v>0</v>
      </c>
      <c r="Q167" s="97">
        <f>N167/M167*100</f>
        <v>7.049607725579891</v>
      </c>
      <c r="R167" s="97">
        <f>SUM(R168:R186)</f>
        <v>1347724.9999999998</v>
      </c>
      <c r="S167" s="97">
        <f>SUM(S168:S186)</f>
        <v>529813.5</v>
      </c>
      <c r="T167" s="97">
        <f t="shared" si="58"/>
        <v>39.3116919252815</v>
      </c>
      <c r="U167" s="23"/>
      <c r="V167" s="60"/>
      <c r="W167" s="25"/>
      <c r="X167" s="25"/>
    </row>
    <row r="168" spans="1:24" s="26" customFormat="1" ht="33" customHeight="1">
      <c r="A168" s="133" t="s">
        <v>79</v>
      </c>
      <c r="B168" s="130" t="s">
        <v>80</v>
      </c>
      <c r="C168" s="86">
        <v>353669.1</v>
      </c>
      <c r="D168" s="98"/>
      <c r="E168" s="98"/>
      <c r="F168" s="98"/>
      <c r="G168" s="98">
        <v>171278</v>
      </c>
      <c r="H168" s="98">
        <v>133606.1</v>
      </c>
      <c r="I168" s="98"/>
      <c r="J168" s="98">
        <f>H168/G168*100</f>
        <v>78.00540641530145</v>
      </c>
      <c r="K168" s="98">
        <f t="shared" si="60"/>
        <v>37.777148187387596</v>
      </c>
      <c r="L168" s="98"/>
      <c r="M168" s="98">
        <v>42830.6</v>
      </c>
      <c r="N168" s="98">
        <v>2824.9</v>
      </c>
      <c r="O168" s="98"/>
      <c r="P168" s="98"/>
      <c r="Q168" s="98">
        <f>N168/M168*100</f>
        <v>6.595518157578928</v>
      </c>
      <c r="R168" s="98">
        <f aca="true" t="shared" si="61" ref="R168:R186">M168+C168</f>
        <v>396499.69999999995</v>
      </c>
      <c r="S168" s="98">
        <f aca="true" t="shared" si="62" ref="S168:S186">H168+N168</f>
        <v>136431</v>
      </c>
      <c r="T168" s="98">
        <f t="shared" si="58"/>
        <v>34.40885327277676</v>
      </c>
      <c r="U168" s="23"/>
      <c r="V168" s="24"/>
      <c r="W168" s="25"/>
      <c r="X168" s="25"/>
    </row>
    <row r="169" spans="1:24" s="26" customFormat="1" ht="42.75" customHeight="1">
      <c r="A169" s="133" t="s">
        <v>258</v>
      </c>
      <c r="B169" s="132">
        <v>1021</v>
      </c>
      <c r="C169" s="86">
        <v>305136.1</v>
      </c>
      <c r="D169" s="98"/>
      <c r="E169" s="98"/>
      <c r="F169" s="98"/>
      <c r="G169" s="98">
        <v>156124.5</v>
      </c>
      <c r="H169" s="98">
        <v>125584.9</v>
      </c>
      <c r="I169" s="98"/>
      <c r="J169" s="98">
        <f>H169/G169*100</f>
        <v>80.43894456027081</v>
      </c>
      <c r="K169" s="98">
        <f t="shared" si="60"/>
        <v>41.157011576145855</v>
      </c>
      <c r="L169" s="98"/>
      <c r="M169" s="98">
        <v>72147.2</v>
      </c>
      <c r="N169" s="98">
        <v>5061.1</v>
      </c>
      <c r="O169" s="98"/>
      <c r="P169" s="98"/>
      <c r="Q169" s="98">
        <f>N169/M169*100</f>
        <v>7.014963851681008</v>
      </c>
      <c r="R169" s="98">
        <f t="shared" si="61"/>
        <v>377283.3</v>
      </c>
      <c r="S169" s="98">
        <f t="shared" si="62"/>
        <v>130646</v>
      </c>
      <c r="T169" s="98">
        <f aca="true" t="shared" si="63" ref="T169:T186">S169/R169*100</f>
        <v>34.6280898200371</v>
      </c>
      <c r="U169" s="23"/>
      <c r="V169" s="181"/>
      <c r="W169" s="25"/>
      <c r="X169" s="25"/>
    </row>
    <row r="170" spans="1:24" s="26" customFormat="1" ht="51" customHeight="1">
      <c r="A170" s="133" t="s">
        <v>236</v>
      </c>
      <c r="B170" s="132">
        <v>1022</v>
      </c>
      <c r="C170" s="86">
        <v>16957.9</v>
      </c>
      <c r="D170" s="98"/>
      <c r="E170" s="98"/>
      <c r="F170" s="98"/>
      <c r="G170" s="98">
        <v>8483.2</v>
      </c>
      <c r="H170" s="98">
        <v>6017.3</v>
      </c>
      <c r="I170" s="98"/>
      <c r="J170" s="98">
        <f aca="true" t="shared" si="64" ref="J170:J234">H170/G170*100</f>
        <v>70.9319596378725</v>
      </c>
      <c r="K170" s="98">
        <f t="shared" si="60"/>
        <v>35.48375683309843</v>
      </c>
      <c r="L170" s="98"/>
      <c r="M170" s="98">
        <v>4072.9</v>
      </c>
      <c r="N170" s="98">
        <v>62.7</v>
      </c>
      <c r="O170" s="98"/>
      <c r="P170" s="98"/>
      <c r="Q170" s="98">
        <f>N170/M170*100</f>
        <v>1.5394436396670679</v>
      </c>
      <c r="R170" s="98">
        <f t="shared" si="61"/>
        <v>21030.800000000003</v>
      </c>
      <c r="S170" s="98">
        <f t="shared" si="62"/>
        <v>6080</v>
      </c>
      <c r="T170" s="98">
        <f t="shared" si="63"/>
        <v>28.9099796488959</v>
      </c>
      <c r="U170" s="23"/>
      <c r="V170" s="181"/>
      <c r="W170" s="25"/>
      <c r="X170" s="25"/>
    </row>
    <row r="171" spans="1:24" s="26" customFormat="1" ht="43.5" customHeight="1">
      <c r="A171" s="133" t="s">
        <v>258</v>
      </c>
      <c r="B171" s="132">
        <v>1031</v>
      </c>
      <c r="C171" s="86">
        <v>410594</v>
      </c>
      <c r="D171" s="98"/>
      <c r="E171" s="98"/>
      <c r="F171" s="98"/>
      <c r="G171" s="98">
        <v>257045.6</v>
      </c>
      <c r="H171" s="98">
        <v>200060.5</v>
      </c>
      <c r="I171" s="98"/>
      <c r="J171" s="98">
        <f t="shared" si="64"/>
        <v>77.83074287208184</v>
      </c>
      <c r="K171" s="98">
        <f t="shared" si="60"/>
        <v>48.724652576511104</v>
      </c>
      <c r="L171" s="98"/>
      <c r="M171" s="98">
        <v>0</v>
      </c>
      <c r="N171" s="98">
        <v>0</v>
      </c>
      <c r="O171" s="98"/>
      <c r="P171" s="98"/>
      <c r="Q171" s="98">
        <v>0</v>
      </c>
      <c r="R171" s="98">
        <f t="shared" si="61"/>
        <v>410594</v>
      </c>
      <c r="S171" s="98">
        <f t="shared" si="62"/>
        <v>200060.5</v>
      </c>
      <c r="T171" s="98">
        <f t="shared" si="63"/>
        <v>48.724652576511104</v>
      </c>
      <c r="U171" s="23"/>
      <c r="V171" s="67"/>
      <c r="W171" s="25"/>
      <c r="X171" s="25"/>
    </row>
    <row r="172" spans="1:22" s="26" customFormat="1" ht="51" customHeight="1">
      <c r="A172" s="133" t="s">
        <v>236</v>
      </c>
      <c r="B172" s="132">
        <v>1032</v>
      </c>
      <c r="C172" s="86">
        <v>20704.2</v>
      </c>
      <c r="D172" s="98"/>
      <c r="E172" s="98"/>
      <c r="F172" s="98"/>
      <c r="G172" s="98">
        <v>12824.9</v>
      </c>
      <c r="H172" s="98">
        <v>9940.6</v>
      </c>
      <c r="I172" s="98"/>
      <c r="J172" s="98">
        <f t="shared" si="64"/>
        <v>77.51015602460838</v>
      </c>
      <c r="K172" s="98">
        <f t="shared" si="60"/>
        <v>48.012480559500005</v>
      </c>
      <c r="L172" s="98"/>
      <c r="M172" s="98">
        <v>0</v>
      </c>
      <c r="N172" s="98">
        <v>0</v>
      </c>
      <c r="O172" s="98"/>
      <c r="P172" s="98"/>
      <c r="Q172" s="98">
        <v>0</v>
      </c>
      <c r="R172" s="98">
        <f t="shared" si="61"/>
        <v>20704.2</v>
      </c>
      <c r="S172" s="98">
        <f t="shared" si="62"/>
        <v>9940.6</v>
      </c>
      <c r="T172" s="98">
        <f t="shared" si="63"/>
        <v>48.012480559500005</v>
      </c>
      <c r="U172" s="23"/>
      <c r="V172" s="67"/>
    </row>
    <row r="173" spans="1:22" s="26" customFormat="1" ht="42" customHeight="1">
      <c r="A173" s="133" t="s">
        <v>258</v>
      </c>
      <c r="B173" s="132">
        <v>1061</v>
      </c>
      <c r="C173" s="86">
        <v>429.4</v>
      </c>
      <c r="D173" s="98"/>
      <c r="E173" s="98"/>
      <c r="F173" s="98"/>
      <c r="G173" s="98">
        <v>429.4</v>
      </c>
      <c r="H173" s="98">
        <v>0</v>
      </c>
      <c r="I173" s="98"/>
      <c r="J173" s="98">
        <f t="shared" si="64"/>
        <v>0</v>
      </c>
      <c r="K173" s="98">
        <f t="shared" si="60"/>
        <v>0</v>
      </c>
      <c r="L173" s="98"/>
      <c r="M173" s="98">
        <v>0</v>
      </c>
      <c r="N173" s="98">
        <v>0</v>
      </c>
      <c r="O173" s="98"/>
      <c r="P173" s="98"/>
      <c r="Q173" s="98">
        <v>0</v>
      </c>
      <c r="R173" s="98">
        <f t="shared" si="61"/>
        <v>429.4</v>
      </c>
      <c r="S173" s="98">
        <f t="shared" si="62"/>
        <v>0</v>
      </c>
      <c r="T173" s="98">
        <f t="shared" si="63"/>
        <v>0</v>
      </c>
      <c r="U173" s="23"/>
      <c r="V173" s="67"/>
    </row>
    <row r="174" spans="1:22" s="26" customFormat="1" ht="51" customHeight="1" hidden="1">
      <c r="A174" s="133" t="s">
        <v>236</v>
      </c>
      <c r="B174" s="132">
        <v>1062</v>
      </c>
      <c r="C174" s="86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23"/>
      <c r="V174" s="67"/>
    </row>
    <row r="175" spans="1:22" s="26" customFormat="1" ht="51" customHeight="1">
      <c r="A175" s="133" t="s">
        <v>249</v>
      </c>
      <c r="B175" s="132">
        <v>1070</v>
      </c>
      <c r="C175" s="86">
        <v>44321.6</v>
      </c>
      <c r="D175" s="98"/>
      <c r="E175" s="98"/>
      <c r="F175" s="98"/>
      <c r="G175" s="98">
        <v>23653.7</v>
      </c>
      <c r="H175" s="98">
        <v>19142.2</v>
      </c>
      <c r="I175" s="98"/>
      <c r="J175" s="98">
        <f t="shared" si="64"/>
        <v>80.92687401970939</v>
      </c>
      <c r="K175" s="98">
        <f t="shared" si="60"/>
        <v>43.18932529511571</v>
      </c>
      <c r="L175" s="98"/>
      <c r="M175" s="98">
        <v>1768.8</v>
      </c>
      <c r="N175" s="98">
        <v>43.2</v>
      </c>
      <c r="O175" s="98"/>
      <c r="P175" s="98"/>
      <c r="Q175" s="98">
        <f>N175/M175*100</f>
        <v>2.442333785617368</v>
      </c>
      <c r="R175" s="98">
        <f t="shared" si="61"/>
        <v>46090.4</v>
      </c>
      <c r="S175" s="98">
        <f t="shared" si="62"/>
        <v>19185.4</v>
      </c>
      <c r="T175" s="98">
        <f t="shared" si="63"/>
        <v>41.62558797493621</v>
      </c>
      <c r="U175" s="23"/>
      <c r="V175" s="67"/>
    </row>
    <row r="176" spans="1:22" s="26" customFormat="1" ht="38.25" customHeight="1">
      <c r="A176" s="133" t="s">
        <v>250</v>
      </c>
      <c r="B176" s="139">
        <v>1080</v>
      </c>
      <c r="C176" s="98">
        <v>47492.9</v>
      </c>
      <c r="D176" s="98"/>
      <c r="E176" s="98"/>
      <c r="F176" s="98"/>
      <c r="G176" s="98">
        <v>24087.3</v>
      </c>
      <c r="H176" s="98">
        <v>19099.3</v>
      </c>
      <c r="I176" s="98"/>
      <c r="J176" s="98">
        <f t="shared" si="64"/>
        <v>79.2919920456008</v>
      </c>
      <c r="K176" s="98">
        <f t="shared" si="60"/>
        <v>40.21506372531473</v>
      </c>
      <c r="L176" s="98"/>
      <c r="M176" s="98">
        <v>3367.6</v>
      </c>
      <c r="N176" s="98">
        <v>756.4</v>
      </c>
      <c r="O176" s="98"/>
      <c r="P176" s="98"/>
      <c r="Q176" s="98">
        <f>N176/M176*100</f>
        <v>22.461099893098943</v>
      </c>
      <c r="R176" s="98">
        <f t="shared" si="61"/>
        <v>50860.5</v>
      </c>
      <c r="S176" s="98">
        <f t="shared" si="62"/>
        <v>19855.7</v>
      </c>
      <c r="T176" s="98">
        <f t="shared" si="63"/>
        <v>39.039529693966834</v>
      </c>
      <c r="U176" s="23"/>
      <c r="V176" s="24"/>
    </row>
    <row r="177" spans="1:22" s="26" customFormat="1" ht="38.25" customHeight="1">
      <c r="A177" s="133" t="s">
        <v>81</v>
      </c>
      <c r="B177" s="132">
        <v>1141</v>
      </c>
      <c r="C177" s="128">
        <v>10522.6</v>
      </c>
      <c r="D177" s="127"/>
      <c r="E177" s="127"/>
      <c r="F177" s="127"/>
      <c r="G177" s="127">
        <v>5202.3</v>
      </c>
      <c r="H177" s="127">
        <v>3619.4</v>
      </c>
      <c r="I177" s="98"/>
      <c r="J177" s="98">
        <f t="shared" si="64"/>
        <v>69.57307344828249</v>
      </c>
      <c r="K177" s="98">
        <f t="shared" si="60"/>
        <v>34.396441944006234</v>
      </c>
      <c r="L177" s="98"/>
      <c r="M177" s="98">
        <v>108.5</v>
      </c>
      <c r="N177" s="98">
        <v>23.4</v>
      </c>
      <c r="O177" s="98"/>
      <c r="P177" s="98"/>
      <c r="Q177" s="98">
        <f>N177/M177*100</f>
        <v>21.566820276497694</v>
      </c>
      <c r="R177" s="98">
        <f t="shared" si="61"/>
        <v>10631.1</v>
      </c>
      <c r="S177" s="98">
        <f t="shared" si="62"/>
        <v>3642.8</v>
      </c>
      <c r="T177" s="98">
        <f t="shared" si="63"/>
        <v>34.26550404003349</v>
      </c>
      <c r="U177" s="23"/>
      <c r="V177" s="24"/>
    </row>
    <row r="178" spans="1:22" s="26" customFormat="1" ht="38.25" customHeight="1">
      <c r="A178" s="133" t="s">
        <v>82</v>
      </c>
      <c r="B178" s="132">
        <v>1142</v>
      </c>
      <c r="C178" s="128">
        <v>853.4</v>
      </c>
      <c r="D178" s="127"/>
      <c r="E178" s="127"/>
      <c r="F178" s="127"/>
      <c r="G178" s="127">
        <v>226.1</v>
      </c>
      <c r="H178" s="127">
        <v>43.5</v>
      </c>
      <c r="I178" s="98"/>
      <c r="J178" s="98">
        <f t="shared" si="64"/>
        <v>19.239274657231313</v>
      </c>
      <c r="K178" s="98">
        <f t="shared" si="60"/>
        <v>5.097258026716663</v>
      </c>
      <c r="L178" s="98"/>
      <c r="M178" s="98">
        <v>0</v>
      </c>
      <c r="N178" s="98">
        <v>0</v>
      </c>
      <c r="O178" s="98"/>
      <c r="P178" s="98"/>
      <c r="Q178" s="98">
        <v>0</v>
      </c>
      <c r="R178" s="98">
        <f t="shared" si="61"/>
        <v>853.4</v>
      </c>
      <c r="S178" s="98">
        <f t="shared" si="62"/>
        <v>43.5</v>
      </c>
      <c r="T178" s="98">
        <f t="shared" si="63"/>
        <v>5.097258026716663</v>
      </c>
      <c r="U178" s="23"/>
      <c r="V178" s="24"/>
    </row>
    <row r="179" spans="1:22" s="26" customFormat="1" ht="50.25" customHeight="1">
      <c r="A179" s="133" t="s">
        <v>259</v>
      </c>
      <c r="B179" s="132">
        <v>1151</v>
      </c>
      <c r="C179" s="86">
        <v>2133.6</v>
      </c>
      <c r="D179" s="98"/>
      <c r="E179" s="98"/>
      <c r="F179" s="98"/>
      <c r="G179" s="98">
        <v>1173.4</v>
      </c>
      <c r="H179" s="98">
        <v>893.6</v>
      </c>
      <c r="I179" s="98"/>
      <c r="J179" s="98">
        <f t="shared" si="64"/>
        <v>76.15476393386739</v>
      </c>
      <c r="K179" s="98">
        <f t="shared" si="60"/>
        <v>41.88226471691039</v>
      </c>
      <c r="L179" s="98"/>
      <c r="M179" s="98">
        <v>132.6</v>
      </c>
      <c r="N179" s="98">
        <v>0</v>
      </c>
      <c r="O179" s="98"/>
      <c r="P179" s="98"/>
      <c r="Q179" s="98">
        <f>N179/M179*100</f>
        <v>0</v>
      </c>
      <c r="R179" s="98">
        <f t="shared" si="61"/>
        <v>2266.2</v>
      </c>
      <c r="S179" s="98">
        <f t="shared" si="62"/>
        <v>893.6</v>
      </c>
      <c r="T179" s="98">
        <f t="shared" si="63"/>
        <v>39.43164769217192</v>
      </c>
      <c r="U179" s="23"/>
      <c r="V179" s="24"/>
    </row>
    <row r="180" spans="1:22" s="26" customFormat="1" ht="38.25" customHeight="1">
      <c r="A180" s="133" t="s">
        <v>260</v>
      </c>
      <c r="B180" s="132">
        <v>1152</v>
      </c>
      <c r="C180" s="86">
        <v>4088.9</v>
      </c>
      <c r="D180" s="98"/>
      <c r="E180" s="98"/>
      <c r="F180" s="98"/>
      <c r="G180" s="98">
        <v>2546.8</v>
      </c>
      <c r="H180" s="98">
        <v>1998.3</v>
      </c>
      <c r="I180" s="98"/>
      <c r="J180" s="98">
        <f t="shared" si="64"/>
        <v>78.46316946756714</v>
      </c>
      <c r="K180" s="98">
        <f t="shared" si="60"/>
        <v>48.871334588764704</v>
      </c>
      <c r="L180" s="98"/>
      <c r="M180" s="98">
        <v>0</v>
      </c>
      <c r="N180" s="98">
        <v>0</v>
      </c>
      <c r="O180" s="98"/>
      <c r="P180" s="98"/>
      <c r="Q180" s="98">
        <v>0</v>
      </c>
      <c r="R180" s="98">
        <f t="shared" si="61"/>
        <v>4088.9</v>
      </c>
      <c r="S180" s="98">
        <f t="shared" si="62"/>
        <v>1998.3</v>
      </c>
      <c r="T180" s="98">
        <f t="shared" si="63"/>
        <v>48.871334588764704</v>
      </c>
      <c r="U180" s="23"/>
      <c r="V180" s="24"/>
    </row>
    <row r="181" spans="1:22" s="26" customFormat="1" ht="81" customHeight="1">
      <c r="A181" s="133" t="s">
        <v>294</v>
      </c>
      <c r="B181" s="132">
        <v>1154</v>
      </c>
      <c r="C181" s="86">
        <v>389.1</v>
      </c>
      <c r="D181" s="98"/>
      <c r="E181" s="98"/>
      <c r="F181" s="98"/>
      <c r="G181" s="98">
        <v>389.2</v>
      </c>
      <c r="H181" s="98">
        <v>87.4</v>
      </c>
      <c r="I181" s="98"/>
      <c r="J181" s="98">
        <f t="shared" si="64"/>
        <v>22.45632065775951</v>
      </c>
      <c r="K181" s="98">
        <f t="shared" si="60"/>
        <v>22.462092007196095</v>
      </c>
      <c r="L181" s="98"/>
      <c r="M181" s="98">
        <v>0</v>
      </c>
      <c r="N181" s="98">
        <v>0</v>
      </c>
      <c r="O181" s="98"/>
      <c r="P181" s="98"/>
      <c r="Q181" s="98">
        <v>0</v>
      </c>
      <c r="R181" s="98">
        <f t="shared" si="61"/>
        <v>389.1</v>
      </c>
      <c r="S181" s="98">
        <f t="shared" si="62"/>
        <v>87.4</v>
      </c>
      <c r="T181" s="98">
        <f t="shared" si="63"/>
        <v>22.462092007196095</v>
      </c>
      <c r="U181" s="23"/>
      <c r="V181" s="24"/>
    </row>
    <row r="182" spans="1:22" s="26" customFormat="1" ht="48.75" customHeight="1">
      <c r="A182" s="133" t="s">
        <v>261</v>
      </c>
      <c r="B182" s="132">
        <v>1160</v>
      </c>
      <c r="C182" s="86">
        <v>1888.8</v>
      </c>
      <c r="D182" s="98"/>
      <c r="E182" s="98"/>
      <c r="F182" s="98"/>
      <c r="G182" s="98">
        <v>956.1</v>
      </c>
      <c r="H182" s="98">
        <v>617</v>
      </c>
      <c r="I182" s="98"/>
      <c r="J182" s="98">
        <f t="shared" si="64"/>
        <v>64.53299864030959</v>
      </c>
      <c r="K182" s="98">
        <f t="shared" si="60"/>
        <v>32.66624311732317</v>
      </c>
      <c r="L182" s="98"/>
      <c r="M182" s="98">
        <v>0</v>
      </c>
      <c r="N182" s="98">
        <v>0</v>
      </c>
      <c r="O182" s="98"/>
      <c r="P182" s="98"/>
      <c r="Q182" s="98">
        <v>0</v>
      </c>
      <c r="R182" s="98">
        <f t="shared" si="61"/>
        <v>1888.8</v>
      </c>
      <c r="S182" s="98">
        <f t="shared" si="62"/>
        <v>617</v>
      </c>
      <c r="T182" s="98">
        <f t="shared" si="63"/>
        <v>32.66624311732317</v>
      </c>
      <c r="U182" s="23"/>
      <c r="V182" s="24"/>
    </row>
    <row r="183" spans="1:22" s="26" customFormat="1" ht="74.25" customHeight="1" hidden="1">
      <c r="A183" s="133" t="s">
        <v>278</v>
      </c>
      <c r="B183" s="132">
        <v>1181</v>
      </c>
      <c r="C183" s="86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 t="e">
        <f>N183/M183*100</f>
        <v>#DIV/0!</v>
      </c>
      <c r="R183" s="98"/>
      <c r="S183" s="98"/>
      <c r="T183" s="98"/>
      <c r="U183" s="23"/>
      <c r="V183" s="24"/>
    </row>
    <row r="184" spans="1:22" s="26" customFormat="1" ht="74.25" customHeight="1" hidden="1">
      <c r="A184" s="133" t="s">
        <v>283</v>
      </c>
      <c r="B184" s="132">
        <v>1182</v>
      </c>
      <c r="C184" s="86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 t="e">
        <f>N184/M184*100</f>
        <v>#DIV/0!</v>
      </c>
      <c r="R184" s="98"/>
      <c r="S184" s="98"/>
      <c r="T184" s="98"/>
      <c r="U184" s="23"/>
      <c r="V184" s="24"/>
    </row>
    <row r="185" spans="1:22" s="26" customFormat="1" ht="54.75" customHeight="1">
      <c r="A185" s="133" t="s">
        <v>262</v>
      </c>
      <c r="B185" s="132">
        <v>1200</v>
      </c>
      <c r="C185" s="86">
        <v>3326.4</v>
      </c>
      <c r="D185" s="98"/>
      <c r="E185" s="98"/>
      <c r="F185" s="98"/>
      <c r="G185" s="98">
        <v>1461.5</v>
      </c>
      <c r="H185" s="98">
        <v>192.6</v>
      </c>
      <c r="I185" s="98"/>
      <c r="J185" s="98">
        <f t="shared" si="64"/>
        <v>13.178241532671912</v>
      </c>
      <c r="K185" s="98">
        <f t="shared" si="60"/>
        <v>5.79004329004329</v>
      </c>
      <c r="L185" s="98"/>
      <c r="M185" s="98">
        <v>0</v>
      </c>
      <c r="N185" s="98">
        <v>0</v>
      </c>
      <c r="O185" s="98"/>
      <c r="P185" s="98"/>
      <c r="Q185" s="98">
        <v>0</v>
      </c>
      <c r="R185" s="98">
        <f t="shared" si="61"/>
        <v>3326.4</v>
      </c>
      <c r="S185" s="98">
        <f t="shared" si="62"/>
        <v>192.6</v>
      </c>
      <c r="T185" s="98">
        <f t="shared" si="63"/>
        <v>5.79004329004329</v>
      </c>
      <c r="U185" s="23"/>
      <c r="V185" s="24"/>
    </row>
    <row r="186" spans="1:22" s="26" customFormat="1" ht="77.25" customHeight="1">
      <c r="A186" s="133" t="s">
        <v>279</v>
      </c>
      <c r="B186" s="132">
        <v>1210</v>
      </c>
      <c r="C186" s="86">
        <v>788.8</v>
      </c>
      <c r="D186" s="98"/>
      <c r="E186" s="98"/>
      <c r="F186" s="98"/>
      <c r="G186" s="98">
        <v>788.8</v>
      </c>
      <c r="H186" s="98">
        <v>139.1</v>
      </c>
      <c r="I186" s="98"/>
      <c r="J186" s="98">
        <f t="shared" si="64"/>
        <v>17.634381338742394</v>
      </c>
      <c r="K186" s="98">
        <f t="shared" si="60"/>
        <v>17.634381338742394</v>
      </c>
      <c r="L186" s="98"/>
      <c r="M186" s="98">
        <v>0</v>
      </c>
      <c r="N186" s="98">
        <v>0</v>
      </c>
      <c r="O186" s="98"/>
      <c r="P186" s="98"/>
      <c r="Q186" s="98">
        <v>0</v>
      </c>
      <c r="R186" s="98">
        <f t="shared" si="61"/>
        <v>788.8</v>
      </c>
      <c r="S186" s="98">
        <f t="shared" si="62"/>
        <v>139.1</v>
      </c>
      <c r="T186" s="98">
        <f t="shared" si="63"/>
        <v>17.634381338742394</v>
      </c>
      <c r="U186" s="23"/>
      <c r="V186" s="24"/>
    </row>
    <row r="187" spans="1:24" s="26" customFormat="1" ht="49.5" customHeight="1">
      <c r="A187" s="80" t="s">
        <v>327</v>
      </c>
      <c r="B187" s="129">
        <v>2000</v>
      </c>
      <c r="C187" s="97">
        <f aca="true" t="shared" si="65" ref="C187:H187">SUM(C188:C195)</f>
        <v>182896.5</v>
      </c>
      <c r="D187" s="97">
        <f t="shared" si="65"/>
        <v>0</v>
      </c>
      <c r="E187" s="97">
        <f t="shared" si="65"/>
        <v>0</v>
      </c>
      <c r="F187" s="97">
        <f t="shared" si="65"/>
        <v>0</v>
      </c>
      <c r="G187" s="97">
        <f t="shared" si="65"/>
        <v>89056.3</v>
      </c>
      <c r="H187" s="97">
        <f t="shared" si="65"/>
        <v>58282.9</v>
      </c>
      <c r="I187" s="97" t="e">
        <f>I188+#REF!+I189+I190+I191+I192+I193+I194+I195</f>
        <v>#REF!</v>
      </c>
      <c r="J187" s="98">
        <f t="shared" si="64"/>
        <v>65.44500501368236</v>
      </c>
      <c r="K187" s="97">
        <f t="shared" si="60"/>
        <v>31.86660214930302</v>
      </c>
      <c r="L187" s="97"/>
      <c r="M187" s="97">
        <f>SUM(M188:M195)</f>
        <v>16626.2</v>
      </c>
      <c r="N187" s="97">
        <f>SUM(N188:N195)</f>
        <v>12008.2</v>
      </c>
      <c r="O187" s="97"/>
      <c r="P187" s="97"/>
      <c r="Q187" s="97">
        <f>N187/M187*100</f>
        <v>72.2245612346778</v>
      </c>
      <c r="R187" s="97">
        <f>SUM(R188:R195)</f>
        <v>199522.7</v>
      </c>
      <c r="S187" s="97">
        <f>SUM(S188:S195)</f>
        <v>70291.1</v>
      </c>
      <c r="T187" s="97">
        <f>S187/R187*100</f>
        <v>35.22962550125875</v>
      </c>
      <c r="U187" s="23"/>
      <c r="V187" s="60"/>
      <c r="W187" s="25"/>
      <c r="X187" s="25"/>
    </row>
    <row r="188" spans="1:24" s="26" customFormat="1" ht="40.5" customHeight="1">
      <c r="A188" s="133" t="s">
        <v>83</v>
      </c>
      <c r="B188" s="130" t="s">
        <v>84</v>
      </c>
      <c r="C188" s="86">
        <v>85427.3</v>
      </c>
      <c r="D188" s="98"/>
      <c r="E188" s="98"/>
      <c r="F188" s="98"/>
      <c r="G188" s="98">
        <v>44091.5</v>
      </c>
      <c r="H188" s="98">
        <v>24747</v>
      </c>
      <c r="I188" s="98"/>
      <c r="J188" s="98">
        <f t="shared" si="64"/>
        <v>56.12646428449928</v>
      </c>
      <c r="K188" s="98">
        <f t="shared" si="60"/>
        <v>28.96849133707843</v>
      </c>
      <c r="L188" s="98"/>
      <c r="M188" s="98">
        <v>16617.5</v>
      </c>
      <c r="N188" s="98">
        <v>12000</v>
      </c>
      <c r="O188" s="98"/>
      <c r="P188" s="98"/>
      <c r="Q188" s="98">
        <f>N188/M188*100</f>
        <v>72.21302843387994</v>
      </c>
      <c r="R188" s="98">
        <f aca="true" t="shared" si="66" ref="R188:R195">M188+C188</f>
        <v>102044.8</v>
      </c>
      <c r="S188" s="98">
        <f aca="true" t="shared" si="67" ref="S188:S195">H188+N188</f>
        <v>36747</v>
      </c>
      <c r="T188" s="98">
        <f aca="true" t="shared" si="68" ref="T188:T195">S188/R188*100</f>
        <v>36.010654144062215</v>
      </c>
      <c r="U188" s="23"/>
      <c r="V188" s="24"/>
      <c r="W188" s="25"/>
      <c r="X188" s="25"/>
    </row>
    <row r="189" spans="1:24" s="26" customFormat="1" ht="28.5" customHeight="1">
      <c r="A189" s="133" t="s">
        <v>251</v>
      </c>
      <c r="B189" s="130" t="s">
        <v>85</v>
      </c>
      <c r="C189" s="86">
        <v>2840.1</v>
      </c>
      <c r="D189" s="98"/>
      <c r="E189" s="98"/>
      <c r="F189" s="98"/>
      <c r="G189" s="98">
        <v>2840.1</v>
      </c>
      <c r="H189" s="98">
        <v>2801.4</v>
      </c>
      <c r="I189" s="98"/>
      <c r="J189" s="98">
        <f t="shared" si="64"/>
        <v>98.63737192352383</v>
      </c>
      <c r="K189" s="98">
        <f t="shared" si="60"/>
        <v>98.63737192352383</v>
      </c>
      <c r="L189" s="98"/>
      <c r="M189" s="98">
        <v>0</v>
      </c>
      <c r="N189" s="98">
        <v>0</v>
      </c>
      <c r="O189" s="98"/>
      <c r="P189" s="98"/>
      <c r="Q189" s="98">
        <v>0</v>
      </c>
      <c r="R189" s="98">
        <f t="shared" si="66"/>
        <v>2840.1</v>
      </c>
      <c r="S189" s="98">
        <f t="shared" si="67"/>
        <v>2801.4</v>
      </c>
      <c r="T189" s="98">
        <f t="shared" si="68"/>
        <v>98.63737192352383</v>
      </c>
      <c r="U189" s="23"/>
      <c r="V189" s="24"/>
      <c r="W189" s="25"/>
      <c r="X189" s="25"/>
    </row>
    <row r="190" spans="1:24" s="26" customFormat="1" ht="32.25" customHeight="1" hidden="1">
      <c r="A190" s="133" t="s">
        <v>212</v>
      </c>
      <c r="B190" s="130" t="s">
        <v>86</v>
      </c>
      <c r="C190" s="86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23"/>
      <c r="V190" s="24"/>
      <c r="W190" s="25"/>
      <c r="X190" s="25"/>
    </row>
    <row r="191" spans="1:24" s="26" customFormat="1" ht="61.5" customHeight="1">
      <c r="A191" s="133" t="s">
        <v>87</v>
      </c>
      <c r="B191" s="130" t="s">
        <v>88</v>
      </c>
      <c r="C191" s="86">
        <v>46216</v>
      </c>
      <c r="D191" s="98"/>
      <c r="E191" s="98"/>
      <c r="F191" s="98"/>
      <c r="G191" s="98">
        <v>20079.7</v>
      </c>
      <c r="H191" s="98">
        <v>13139.9</v>
      </c>
      <c r="I191" s="98"/>
      <c r="J191" s="98">
        <f t="shared" si="64"/>
        <v>65.4387266742033</v>
      </c>
      <c r="K191" s="98">
        <f t="shared" si="60"/>
        <v>28.431495585944262</v>
      </c>
      <c r="L191" s="98"/>
      <c r="M191" s="98">
        <v>0</v>
      </c>
      <c r="N191" s="98">
        <v>0</v>
      </c>
      <c r="O191" s="98"/>
      <c r="P191" s="98"/>
      <c r="Q191" s="98">
        <v>0</v>
      </c>
      <c r="R191" s="98">
        <f t="shared" si="66"/>
        <v>46216</v>
      </c>
      <c r="S191" s="98">
        <f t="shared" si="67"/>
        <v>13139.9</v>
      </c>
      <c r="T191" s="98">
        <f t="shared" si="68"/>
        <v>28.431495585944262</v>
      </c>
      <c r="U191" s="23"/>
      <c r="V191" s="24"/>
      <c r="W191" s="25"/>
      <c r="X191" s="25"/>
    </row>
    <row r="192" spans="1:24" s="26" customFormat="1" ht="30" customHeight="1" hidden="1">
      <c r="A192" s="133" t="s">
        <v>89</v>
      </c>
      <c r="B192" s="130" t="s">
        <v>90</v>
      </c>
      <c r="C192" s="86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23"/>
      <c r="V192" s="24"/>
      <c r="W192" s="25"/>
      <c r="X192" s="25"/>
    </row>
    <row r="193" spans="1:24" s="26" customFormat="1" ht="26.25" hidden="1">
      <c r="A193" s="133" t="s">
        <v>91</v>
      </c>
      <c r="B193" s="130" t="s">
        <v>92</v>
      </c>
      <c r="C193" s="86"/>
      <c r="D193" s="98"/>
      <c r="E193" s="98"/>
      <c r="F193" s="98"/>
      <c r="G193" s="98"/>
      <c r="H193" s="98"/>
      <c r="I193" s="98"/>
      <c r="J193" s="98" t="e">
        <f t="shared" si="64"/>
        <v>#DIV/0!</v>
      </c>
      <c r="K193" s="98" t="e">
        <f t="shared" si="60"/>
        <v>#DIV/0!</v>
      </c>
      <c r="L193" s="98"/>
      <c r="M193" s="98"/>
      <c r="N193" s="98"/>
      <c r="O193" s="98"/>
      <c r="P193" s="98"/>
      <c r="Q193" s="98" t="e">
        <f>N193/M193*100</f>
        <v>#DIV/0!</v>
      </c>
      <c r="R193" s="98">
        <f t="shared" si="66"/>
        <v>0</v>
      </c>
      <c r="S193" s="98">
        <f t="shared" si="67"/>
        <v>0</v>
      </c>
      <c r="T193" s="98" t="e">
        <f t="shared" si="68"/>
        <v>#DIV/0!</v>
      </c>
      <c r="U193" s="23"/>
      <c r="V193" s="24"/>
      <c r="W193" s="25"/>
      <c r="X193" s="25"/>
    </row>
    <row r="194" spans="1:24" s="26" customFormat="1" ht="26.25">
      <c r="A194" s="72" t="s">
        <v>265</v>
      </c>
      <c r="B194" s="130" t="s">
        <v>93</v>
      </c>
      <c r="C194" s="86">
        <v>12185.4</v>
      </c>
      <c r="D194" s="98"/>
      <c r="E194" s="98"/>
      <c r="F194" s="98"/>
      <c r="G194" s="98">
        <v>6265.8</v>
      </c>
      <c r="H194" s="98">
        <v>4885</v>
      </c>
      <c r="I194" s="98"/>
      <c r="J194" s="98">
        <f t="shared" si="64"/>
        <v>77.96290976411632</v>
      </c>
      <c r="K194" s="98">
        <f t="shared" si="60"/>
        <v>40.08895891804947</v>
      </c>
      <c r="L194" s="98"/>
      <c r="M194" s="98">
        <v>8.7</v>
      </c>
      <c r="N194" s="98">
        <v>8.2</v>
      </c>
      <c r="O194" s="98"/>
      <c r="P194" s="98"/>
      <c r="Q194" s="98">
        <f>N194/M194*100</f>
        <v>94.25287356321839</v>
      </c>
      <c r="R194" s="98">
        <f t="shared" si="66"/>
        <v>12194.1</v>
      </c>
      <c r="S194" s="98">
        <f t="shared" si="67"/>
        <v>4893.2</v>
      </c>
      <c r="T194" s="98">
        <f t="shared" si="68"/>
        <v>40.12760269310568</v>
      </c>
      <c r="U194" s="23"/>
      <c r="V194" s="24"/>
      <c r="W194" s="25"/>
      <c r="X194" s="25"/>
    </row>
    <row r="195" spans="1:24" s="26" customFormat="1" ht="30" customHeight="1">
      <c r="A195" s="72" t="s">
        <v>264</v>
      </c>
      <c r="B195" s="130" t="s">
        <v>94</v>
      </c>
      <c r="C195" s="86">
        <v>36227.7</v>
      </c>
      <c r="D195" s="98"/>
      <c r="E195" s="98"/>
      <c r="F195" s="98"/>
      <c r="G195" s="98">
        <v>15779.2</v>
      </c>
      <c r="H195" s="127">
        <v>12709.6</v>
      </c>
      <c r="I195" s="98"/>
      <c r="J195" s="98">
        <f t="shared" si="64"/>
        <v>80.54654228351247</v>
      </c>
      <c r="K195" s="98">
        <f t="shared" si="60"/>
        <v>35.082547332565966</v>
      </c>
      <c r="L195" s="98"/>
      <c r="M195" s="98">
        <v>0</v>
      </c>
      <c r="N195" s="98">
        <v>0</v>
      </c>
      <c r="O195" s="98"/>
      <c r="P195" s="98"/>
      <c r="Q195" s="98">
        <v>0</v>
      </c>
      <c r="R195" s="98">
        <f t="shared" si="66"/>
        <v>36227.7</v>
      </c>
      <c r="S195" s="98">
        <f t="shared" si="67"/>
        <v>12709.6</v>
      </c>
      <c r="T195" s="98">
        <f t="shared" si="68"/>
        <v>35.082547332565966</v>
      </c>
      <c r="U195" s="23"/>
      <c r="V195" s="24"/>
      <c r="W195" s="25"/>
      <c r="X195" s="25"/>
    </row>
    <row r="196" spans="1:24" s="26" customFormat="1" ht="27" customHeight="1">
      <c r="A196" s="80" t="s">
        <v>328</v>
      </c>
      <c r="B196" s="131" t="s">
        <v>95</v>
      </c>
      <c r="C196" s="97">
        <f aca="true" t="shared" si="69" ref="C196:H196">SUM(C197:C218)</f>
        <v>122832.6</v>
      </c>
      <c r="D196" s="97">
        <f t="shared" si="69"/>
        <v>0</v>
      </c>
      <c r="E196" s="97">
        <f t="shared" si="69"/>
        <v>0</v>
      </c>
      <c r="F196" s="97">
        <f t="shared" si="69"/>
        <v>0</v>
      </c>
      <c r="G196" s="97">
        <f t="shared" si="69"/>
        <v>66286.29999999999</v>
      </c>
      <c r="H196" s="97">
        <f t="shared" si="69"/>
        <v>44915.5</v>
      </c>
      <c r="I196" s="98"/>
      <c r="J196" s="97">
        <f t="shared" si="64"/>
        <v>67.75985384611904</v>
      </c>
      <c r="K196" s="97">
        <f t="shared" si="60"/>
        <v>36.56643268969312</v>
      </c>
      <c r="L196" s="97">
        <f>SUM(L197:L218)</f>
        <v>0</v>
      </c>
      <c r="M196" s="97">
        <f>SUM(M197:M218)</f>
        <v>2180.1</v>
      </c>
      <c r="N196" s="97">
        <f>SUM(N197:N218)</f>
        <v>730.7</v>
      </c>
      <c r="O196" s="97">
        <f>SUM(O197:O218)</f>
        <v>0</v>
      </c>
      <c r="P196" s="97">
        <f>SUM(P197:P218)</f>
        <v>0</v>
      </c>
      <c r="Q196" s="97">
        <f>N196/M196*100</f>
        <v>33.516811155451585</v>
      </c>
      <c r="R196" s="97">
        <f>SUM(R197:R218)</f>
        <v>125012.70000000001</v>
      </c>
      <c r="S196" s="97">
        <f>SUM(S197:S218)</f>
        <v>45646.2</v>
      </c>
      <c r="T196" s="97">
        <f>S196/R196*100</f>
        <v>36.51325025377421</v>
      </c>
      <c r="U196" s="23"/>
      <c r="V196" s="60"/>
      <c r="W196" s="25"/>
      <c r="X196" s="25"/>
    </row>
    <row r="197" spans="1:24" s="26" customFormat="1" ht="53.25" customHeight="1">
      <c r="A197" s="133" t="s">
        <v>96</v>
      </c>
      <c r="B197" s="130" t="s">
        <v>97</v>
      </c>
      <c r="C197" s="86">
        <v>26.5</v>
      </c>
      <c r="D197" s="98"/>
      <c r="E197" s="98"/>
      <c r="F197" s="98"/>
      <c r="G197" s="98">
        <v>12.7</v>
      </c>
      <c r="H197" s="98">
        <v>1.8</v>
      </c>
      <c r="I197" s="98"/>
      <c r="J197" s="98">
        <f t="shared" si="64"/>
        <v>14.173228346456693</v>
      </c>
      <c r="K197" s="98">
        <f t="shared" si="60"/>
        <v>6.7924528301886795</v>
      </c>
      <c r="L197" s="98"/>
      <c r="M197" s="98">
        <v>0</v>
      </c>
      <c r="N197" s="98">
        <v>0</v>
      </c>
      <c r="O197" s="98"/>
      <c r="P197" s="98"/>
      <c r="Q197" s="98">
        <v>0</v>
      </c>
      <c r="R197" s="98">
        <f aca="true" t="shared" si="70" ref="R197:R218">M197+C197</f>
        <v>26.5</v>
      </c>
      <c r="S197" s="98">
        <f aca="true" t="shared" si="71" ref="S197:S218">H197+N197</f>
        <v>1.8</v>
      </c>
      <c r="T197" s="98">
        <f aca="true" t="shared" si="72" ref="T197:T242">S197/R197*100</f>
        <v>6.7924528301886795</v>
      </c>
      <c r="U197" s="23"/>
      <c r="V197" s="24"/>
      <c r="W197" s="25"/>
      <c r="X197" s="25"/>
    </row>
    <row r="198" spans="1:24" s="26" customFormat="1" ht="44.25" customHeight="1">
      <c r="A198" s="133" t="s">
        <v>98</v>
      </c>
      <c r="B198" s="130" t="s">
        <v>99</v>
      </c>
      <c r="C198" s="86">
        <v>2</v>
      </c>
      <c r="D198" s="98"/>
      <c r="E198" s="98"/>
      <c r="F198" s="98"/>
      <c r="G198" s="98">
        <v>0.3</v>
      </c>
      <c r="H198" s="98">
        <v>0</v>
      </c>
      <c r="I198" s="98"/>
      <c r="J198" s="98">
        <f t="shared" si="64"/>
        <v>0</v>
      </c>
      <c r="K198" s="98">
        <f t="shared" si="60"/>
        <v>0</v>
      </c>
      <c r="L198" s="98"/>
      <c r="M198" s="98">
        <v>0</v>
      </c>
      <c r="N198" s="98">
        <v>0</v>
      </c>
      <c r="O198" s="98"/>
      <c r="P198" s="98"/>
      <c r="Q198" s="98">
        <v>0</v>
      </c>
      <c r="R198" s="98">
        <f t="shared" si="70"/>
        <v>2</v>
      </c>
      <c r="S198" s="98">
        <f t="shared" si="71"/>
        <v>0</v>
      </c>
      <c r="T198" s="98">
        <f t="shared" si="72"/>
        <v>0</v>
      </c>
      <c r="U198" s="23"/>
      <c r="V198" s="24"/>
      <c r="W198" s="25"/>
      <c r="X198" s="25"/>
    </row>
    <row r="199" spans="1:24" s="26" customFormat="1" ht="55.5" customHeight="1">
      <c r="A199" s="133" t="s">
        <v>100</v>
      </c>
      <c r="B199" s="130" t="s">
        <v>101</v>
      </c>
      <c r="C199" s="86">
        <v>6997.8</v>
      </c>
      <c r="D199" s="98"/>
      <c r="E199" s="98"/>
      <c r="F199" s="98"/>
      <c r="G199" s="98">
        <v>5052.1</v>
      </c>
      <c r="H199" s="98">
        <v>3763.5</v>
      </c>
      <c r="I199" s="98"/>
      <c r="J199" s="98">
        <f t="shared" si="64"/>
        <v>74.49377486589735</v>
      </c>
      <c r="K199" s="98">
        <f t="shared" si="60"/>
        <v>53.78118837348881</v>
      </c>
      <c r="L199" s="98"/>
      <c r="M199" s="98">
        <v>0</v>
      </c>
      <c r="N199" s="98">
        <v>0</v>
      </c>
      <c r="O199" s="98"/>
      <c r="P199" s="98"/>
      <c r="Q199" s="98">
        <v>0</v>
      </c>
      <c r="R199" s="98">
        <f t="shared" si="70"/>
        <v>6997.8</v>
      </c>
      <c r="S199" s="98">
        <f t="shared" si="71"/>
        <v>3763.5</v>
      </c>
      <c r="T199" s="98">
        <f t="shared" si="72"/>
        <v>53.78118837348881</v>
      </c>
      <c r="U199" s="23"/>
      <c r="V199" s="24"/>
      <c r="W199" s="25"/>
      <c r="X199" s="25"/>
    </row>
    <row r="200" spans="1:24" s="26" customFormat="1" ht="59.25" customHeight="1">
      <c r="A200" s="133" t="s">
        <v>102</v>
      </c>
      <c r="B200" s="130" t="s">
        <v>103</v>
      </c>
      <c r="C200" s="86">
        <v>604.4</v>
      </c>
      <c r="D200" s="98"/>
      <c r="E200" s="98"/>
      <c r="F200" s="98"/>
      <c r="G200" s="98">
        <v>183.9</v>
      </c>
      <c r="H200" s="98">
        <v>3.9</v>
      </c>
      <c r="I200" s="98"/>
      <c r="J200" s="98">
        <f t="shared" si="64"/>
        <v>2.120717781402936</v>
      </c>
      <c r="K200" s="98">
        <f t="shared" si="60"/>
        <v>0.6452680344142951</v>
      </c>
      <c r="L200" s="98"/>
      <c r="M200" s="98">
        <v>0</v>
      </c>
      <c r="N200" s="98">
        <v>0</v>
      </c>
      <c r="O200" s="98"/>
      <c r="P200" s="98"/>
      <c r="Q200" s="98">
        <v>0</v>
      </c>
      <c r="R200" s="98">
        <f t="shared" si="70"/>
        <v>604.4</v>
      </c>
      <c r="S200" s="98">
        <f t="shared" si="71"/>
        <v>3.9</v>
      </c>
      <c r="T200" s="98">
        <f t="shared" si="72"/>
        <v>0.6452680344142951</v>
      </c>
      <c r="U200" s="23"/>
      <c r="V200" s="24"/>
      <c r="W200" s="25"/>
      <c r="X200" s="25"/>
    </row>
    <row r="201" spans="1:24" s="26" customFormat="1" ht="57" customHeight="1">
      <c r="A201" s="133" t="s">
        <v>211</v>
      </c>
      <c r="B201" s="130" t="s">
        <v>104</v>
      </c>
      <c r="C201" s="86">
        <v>16620</v>
      </c>
      <c r="D201" s="98"/>
      <c r="E201" s="98"/>
      <c r="F201" s="98"/>
      <c r="G201" s="98">
        <v>7411.6</v>
      </c>
      <c r="H201" s="98">
        <v>5626.3</v>
      </c>
      <c r="I201" s="98"/>
      <c r="J201" s="98">
        <f t="shared" si="64"/>
        <v>75.91208376059151</v>
      </c>
      <c r="K201" s="98">
        <f t="shared" si="60"/>
        <v>33.852587244283995</v>
      </c>
      <c r="L201" s="98"/>
      <c r="M201" s="98">
        <v>0</v>
      </c>
      <c r="N201" s="98">
        <v>0</v>
      </c>
      <c r="O201" s="98"/>
      <c r="P201" s="98"/>
      <c r="Q201" s="98">
        <v>0</v>
      </c>
      <c r="R201" s="98">
        <f t="shared" si="70"/>
        <v>16620</v>
      </c>
      <c r="S201" s="98">
        <f t="shared" si="71"/>
        <v>5626.3</v>
      </c>
      <c r="T201" s="98">
        <f t="shared" si="72"/>
        <v>33.852587244283995</v>
      </c>
      <c r="U201" s="23"/>
      <c r="V201" s="24"/>
      <c r="W201" s="25"/>
      <c r="X201" s="25"/>
    </row>
    <row r="202" spans="1:24" s="26" customFormat="1" ht="50.25" customHeight="1">
      <c r="A202" s="146" t="s">
        <v>245</v>
      </c>
      <c r="B202" s="132">
        <v>3050</v>
      </c>
      <c r="C202" s="86">
        <v>219.2</v>
      </c>
      <c r="D202" s="98"/>
      <c r="E202" s="98"/>
      <c r="F202" s="98"/>
      <c r="G202" s="98">
        <v>109.6</v>
      </c>
      <c r="H202" s="98">
        <v>8.8</v>
      </c>
      <c r="I202" s="98"/>
      <c r="J202" s="98">
        <f t="shared" si="64"/>
        <v>8.029197080291972</v>
      </c>
      <c r="K202" s="98">
        <f t="shared" si="60"/>
        <v>4.014598540145986</v>
      </c>
      <c r="L202" s="98"/>
      <c r="M202" s="98">
        <v>0</v>
      </c>
      <c r="N202" s="98">
        <v>0</v>
      </c>
      <c r="O202" s="98"/>
      <c r="P202" s="98"/>
      <c r="Q202" s="98">
        <v>0</v>
      </c>
      <c r="R202" s="98">
        <f t="shared" si="70"/>
        <v>219.2</v>
      </c>
      <c r="S202" s="98">
        <f t="shared" si="71"/>
        <v>8.8</v>
      </c>
      <c r="T202" s="98">
        <f t="shared" si="72"/>
        <v>4.014598540145986</v>
      </c>
      <c r="U202" s="23"/>
      <c r="V202" s="24"/>
      <c r="W202" s="25"/>
      <c r="X202" s="25"/>
    </row>
    <row r="203" spans="1:24" s="26" customFormat="1" ht="71.25" customHeight="1" hidden="1">
      <c r="A203" s="133" t="s">
        <v>105</v>
      </c>
      <c r="B203" s="132">
        <v>3104</v>
      </c>
      <c r="C203" s="86">
        <v>0</v>
      </c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 t="e">
        <f>N203/M203*100</f>
        <v>#DIV/0!</v>
      </c>
      <c r="R203" s="98"/>
      <c r="S203" s="98"/>
      <c r="T203" s="98"/>
      <c r="U203" s="23"/>
      <c r="V203" s="24"/>
      <c r="W203" s="25"/>
      <c r="X203" s="25"/>
    </row>
    <row r="204" spans="1:24" s="26" customFormat="1" ht="73.5" customHeight="1">
      <c r="A204" s="133" t="s">
        <v>266</v>
      </c>
      <c r="B204" s="130" t="s">
        <v>106</v>
      </c>
      <c r="C204" s="86">
        <v>7792.8</v>
      </c>
      <c r="D204" s="98"/>
      <c r="E204" s="98"/>
      <c r="F204" s="98"/>
      <c r="G204" s="98">
        <v>4342.4</v>
      </c>
      <c r="H204" s="98">
        <v>3458.3</v>
      </c>
      <c r="I204" s="98"/>
      <c r="J204" s="98">
        <f t="shared" si="64"/>
        <v>79.64029108327193</v>
      </c>
      <c r="K204" s="98">
        <f t="shared" si="60"/>
        <v>44.37814392772816</v>
      </c>
      <c r="L204" s="98"/>
      <c r="M204" s="98">
        <v>16.7</v>
      </c>
      <c r="N204" s="98">
        <v>16.7</v>
      </c>
      <c r="O204" s="98"/>
      <c r="P204" s="98"/>
      <c r="Q204" s="98">
        <f>N204/M204*100</f>
        <v>100</v>
      </c>
      <c r="R204" s="98">
        <f t="shared" si="70"/>
        <v>7809.5</v>
      </c>
      <c r="S204" s="98">
        <f t="shared" si="71"/>
        <v>3475</v>
      </c>
      <c r="T204" s="98">
        <f t="shared" si="72"/>
        <v>44.49708688136244</v>
      </c>
      <c r="U204" s="23"/>
      <c r="V204" s="24"/>
      <c r="W204" s="25"/>
      <c r="X204" s="25"/>
    </row>
    <row r="205" spans="1:24" s="26" customFormat="1" ht="41.25" customHeight="1">
      <c r="A205" s="133" t="s">
        <v>232</v>
      </c>
      <c r="B205" s="130" t="s">
        <v>107</v>
      </c>
      <c r="C205" s="86">
        <v>354</v>
      </c>
      <c r="D205" s="98"/>
      <c r="E205" s="98"/>
      <c r="F205" s="98"/>
      <c r="G205" s="98">
        <v>82.9</v>
      </c>
      <c r="H205" s="98">
        <v>0</v>
      </c>
      <c r="I205" s="98"/>
      <c r="J205" s="98">
        <v>0</v>
      </c>
      <c r="K205" s="98">
        <f t="shared" si="60"/>
        <v>0</v>
      </c>
      <c r="L205" s="98"/>
      <c r="M205" s="98">
        <v>0</v>
      </c>
      <c r="N205" s="98">
        <v>0</v>
      </c>
      <c r="O205" s="98"/>
      <c r="P205" s="98"/>
      <c r="Q205" s="98">
        <v>0</v>
      </c>
      <c r="R205" s="98">
        <f t="shared" si="70"/>
        <v>354</v>
      </c>
      <c r="S205" s="98">
        <f t="shared" si="71"/>
        <v>0</v>
      </c>
      <c r="T205" s="98">
        <f t="shared" si="72"/>
        <v>0</v>
      </c>
      <c r="U205" s="23"/>
      <c r="V205" s="24"/>
      <c r="W205" s="25"/>
      <c r="X205" s="25"/>
    </row>
    <row r="206" spans="1:24" s="26" customFormat="1" ht="41.25" customHeight="1">
      <c r="A206" s="133" t="s">
        <v>284</v>
      </c>
      <c r="B206" s="132">
        <v>3113</v>
      </c>
      <c r="C206" s="86">
        <v>2663.9</v>
      </c>
      <c r="D206" s="98"/>
      <c r="E206" s="98"/>
      <c r="F206" s="98"/>
      <c r="G206" s="98">
        <v>1096.7</v>
      </c>
      <c r="H206" s="98">
        <v>304.6</v>
      </c>
      <c r="I206" s="98"/>
      <c r="J206" s="98">
        <f t="shared" si="64"/>
        <v>27.774231786267894</v>
      </c>
      <c r="K206" s="98">
        <f t="shared" si="60"/>
        <v>11.434363151769961</v>
      </c>
      <c r="L206" s="98"/>
      <c r="M206" s="98">
        <v>166</v>
      </c>
      <c r="N206" s="98">
        <v>0</v>
      </c>
      <c r="O206" s="98"/>
      <c r="P206" s="98"/>
      <c r="Q206" s="98">
        <v>0</v>
      </c>
      <c r="R206" s="98">
        <f t="shared" si="70"/>
        <v>2829.9</v>
      </c>
      <c r="S206" s="98">
        <f t="shared" si="71"/>
        <v>304.6</v>
      </c>
      <c r="T206" s="98">
        <f t="shared" si="72"/>
        <v>10.763631223718154</v>
      </c>
      <c r="U206" s="23"/>
      <c r="V206" s="24"/>
      <c r="W206" s="25"/>
      <c r="X206" s="25"/>
    </row>
    <row r="207" spans="1:24" s="26" customFormat="1" ht="45.75" customHeight="1" hidden="1">
      <c r="A207" s="133" t="s">
        <v>267</v>
      </c>
      <c r="B207" s="130" t="s">
        <v>108</v>
      </c>
      <c r="C207" s="86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 t="e">
        <f>N207/M207*100</f>
        <v>#DIV/0!</v>
      </c>
      <c r="R207" s="98"/>
      <c r="S207" s="98"/>
      <c r="T207" s="98"/>
      <c r="U207" s="23"/>
      <c r="V207" s="24"/>
      <c r="W207" s="25"/>
      <c r="X207" s="25"/>
    </row>
    <row r="208" spans="1:24" s="26" customFormat="1" ht="36.75" customHeight="1">
      <c r="A208" s="133" t="s">
        <v>231</v>
      </c>
      <c r="B208" s="130" t="s">
        <v>109</v>
      </c>
      <c r="C208" s="86">
        <v>325.6</v>
      </c>
      <c r="D208" s="98"/>
      <c r="E208" s="98"/>
      <c r="F208" s="98"/>
      <c r="G208" s="98">
        <v>313.9</v>
      </c>
      <c r="H208" s="98">
        <v>0</v>
      </c>
      <c r="I208" s="98"/>
      <c r="J208" s="98">
        <f t="shared" si="64"/>
        <v>0</v>
      </c>
      <c r="K208" s="98">
        <f aca="true" t="shared" si="73" ref="K208:K232">H208/C208*100</f>
        <v>0</v>
      </c>
      <c r="L208" s="98"/>
      <c r="M208" s="98">
        <v>0</v>
      </c>
      <c r="N208" s="98">
        <v>0</v>
      </c>
      <c r="O208" s="98"/>
      <c r="P208" s="98"/>
      <c r="Q208" s="98">
        <v>0</v>
      </c>
      <c r="R208" s="98">
        <f t="shared" si="70"/>
        <v>325.6</v>
      </c>
      <c r="S208" s="98">
        <f t="shared" si="71"/>
        <v>0</v>
      </c>
      <c r="T208" s="98">
        <f t="shared" si="72"/>
        <v>0</v>
      </c>
      <c r="U208" s="23"/>
      <c r="V208" s="24"/>
      <c r="W208" s="25"/>
      <c r="X208" s="25"/>
    </row>
    <row r="209" spans="1:24" s="26" customFormat="1" ht="64.5" customHeight="1">
      <c r="A209" s="133" t="s">
        <v>110</v>
      </c>
      <c r="B209" s="130" t="s">
        <v>111</v>
      </c>
      <c r="C209" s="86">
        <v>4889</v>
      </c>
      <c r="D209" s="98"/>
      <c r="E209" s="98"/>
      <c r="F209" s="98"/>
      <c r="G209" s="98">
        <v>1099.3</v>
      </c>
      <c r="H209" s="98">
        <v>0</v>
      </c>
      <c r="I209" s="98"/>
      <c r="J209" s="98">
        <f t="shared" si="64"/>
        <v>0</v>
      </c>
      <c r="K209" s="98">
        <f t="shared" si="73"/>
        <v>0</v>
      </c>
      <c r="L209" s="98"/>
      <c r="M209" s="98">
        <v>0</v>
      </c>
      <c r="N209" s="98">
        <v>0</v>
      </c>
      <c r="O209" s="98"/>
      <c r="P209" s="98"/>
      <c r="Q209" s="98">
        <v>0</v>
      </c>
      <c r="R209" s="98">
        <f t="shared" si="70"/>
        <v>4889</v>
      </c>
      <c r="S209" s="98">
        <f t="shared" si="71"/>
        <v>0</v>
      </c>
      <c r="T209" s="98">
        <f t="shared" si="72"/>
        <v>0</v>
      </c>
      <c r="U209" s="23"/>
      <c r="V209" s="24"/>
      <c r="W209" s="25"/>
      <c r="X209" s="25"/>
    </row>
    <row r="210" spans="1:24" s="26" customFormat="1" ht="31.5" customHeight="1">
      <c r="A210" s="133" t="s">
        <v>112</v>
      </c>
      <c r="B210" s="130" t="s">
        <v>113</v>
      </c>
      <c r="C210" s="86">
        <v>1013.8</v>
      </c>
      <c r="D210" s="98"/>
      <c r="E210" s="98"/>
      <c r="F210" s="98"/>
      <c r="G210" s="98">
        <v>485.6</v>
      </c>
      <c r="H210" s="98">
        <v>321.6</v>
      </c>
      <c r="I210" s="98"/>
      <c r="J210" s="98">
        <f t="shared" si="64"/>
        <v>66.22734761120263</v>
      </c>
      <c r="K210" s="98">
        <f t="shared" si="73"/>
        <v>31.7222331820872</v>
      </c>
      <c r="L210" s="98"/>
      <c r="M210" s="98">
        <v>0</v>
      </c>
      <c r="N210" s="98">
        <v>0</v>
      </c>
      <c r="O210" s="98"/>
      <c r="P210" s="98"/>
      <c r="Q210" s="98">
        <v>0</v>
      </c>
      <c r="R210" s="98">
        <f t="shared" si="70"/>
        <v>1013.8</v>
      </c>
      <c r="S210" s="98">
        <f t="shared" si="71"/>
        <v>321.6</v>
      </c>
      <c r="T210" s="98">
        <f t="shared" si="72"/>
        <v>31.7222331820872</v>
      </c>
      <c r="U210" s="23"/>
      <c r="V210" s="24"/>
      <c r="W210" s="25"/>
      <c r="X210" s="25"/>
    </row>
    <row r="211" spans="1:24" s="26" customFormat="1" ht="86.25" customHeight="1">
      <c r="A211" s="133" t="s">
        <v>263</v>
      </c>
      <c r="B211" s="130" t="s">
        <v>114</v>
      </c>
      <c r="C211" s="86">
        <v>1386.4</v>
      </c>
      <c r="D211" s="98"/>
      <c r="E211" s="98"/>
      <c r="F211" s="98"/>
      <c r="G211" s="98">
        <v>1311.2</v>
      </c>
      <c r="H211" s="98">
        <v>0</v>
      </c>
      <c r="I211" s="98"/>
      <c r="J211" s="98">
        <v>0</v>
      </c>
      <c r="K211" s="98">
        <f t="shared" si="73"/>
        <v>0</v>
      </c>
      <c r="L211" s="98"/>
      <c r="M211" s="98">
        <v>917</v>
      </c>
      <c r="N211" s="98">
        <v>0</v>
      </c>
      <c r="O211" s="98"/>
      <c r="P211" s="98"/>
      <c r="Q211" s="98">
        <f>N211/M211*100</f>
        <v>0</v>
      </c>
      <c r="R211" s="98">
        <f t="shared" si="70"/>
        <v>2303.4</v>
      </c>
      <c r="S211" s="98">
        <f t="shared" si="71"/>
        <v>0</v>
      </c>
      <c r="T211" s="98">
        <f t="shared" si="72"/>
        <v>0</v>
      </c>
      <c r="U211" s="23"/>
      <c r="V211" s="24"/>
      <c r="W211" s="25"/>
      <c r="X211" s="25"/>
    </row>
    <row r="212" spans="1:24" s="26" customFormat="1" ht="86.25" customHeight="1">
      <c r="A212" s="133" t="s">
        <v>115</v>
      </c>
      <c r="B212" s="130" t="s">
        <v>116</v>
      </c>
      <c r="C212" s="86">
        <v>1843.9</v>
      </c>
      <c r="D212" s="98"/>
      <c r="E212" s="98"/>
      <c r="F212" s="98"/>
      <c r="G212" s="98">
        <v>1650.8</v>
      </c>
      <c r="H212" s="98">
        <v>993.2</v>
      </c>
      <c r="I212" s="98"/>
      <c r="J212" s="98">
        <f>H212/G212*100</f>
        <v>60.16476859704386</v>
      </c>
      <c r="K212" s="98">
        <f t="shared" si="73"/>
        <v>53.86409241282065</v>
      </c>
      <c r="L212" s="98"/>
      <c r="M212" s="98">
        <v>0</v>
      </c>
      <c r="N212" s="98">
        <v>0</v>
      </c>
      <c r="O212" s="98"/>
      <c r="P212" s="98"/>
      <c r="Q212" s="98">
        <v>0</v>
      </c>
      <c r="R212" s="98">
        <f t="shared" si="70"/>
        <v>1843.9</v>
      </c>
      <c r="S212" s="98">
        <f t="shared" si="71"/>
        <v>993.2</v>
      </c>
      <c r="T212" s="98">
        <f t="shared" si="72"/>
        <v>53.86409241282065</v>
      </c>
      <c r="U212" s="23"/>
      <c r="V212" s="24"/>
      <c r="W212" s="25"/>
      <c r="X212" s="25"/>
    </row>
    <row r="213" spans="1:24" s="26" customFormat="1" ht="81" customHeight="1">
      <c r="A213" s="133" t="s">
        <v>117</v>
      </c>
      <c r="B213" s="130" t="s">
        <v>118</v>
      </c>
      <c r="C213" s="86">
        <v>987.4</v>
      </c>
      <c r="D213" s="98"/>
      <c r="E213" s="98"/>
      <c r="F213" s="98"/>
      <c r="G213" s="98">
        <v>520</v>
      </c>
      <c r="H213" s="98">
        <v>289.1</v>
      </c>
      <c r="I213" s="98"/>
      <c r="J213" s="98">
        <f t="shared" si="64"/>
        <v>55.596153846153854</v>
      </c>
      <c r="K213" s="98">
        <f t="shared" si="73"/>
        <v>29.278914320437515</v>
      </c>
      <c r="L213" s="98"/>
      <c r="M213" s="98">
        <v>0</v>
      </c>
      <c r="N213" s="98">
        <v>0</v>
      </c>
      <c r="O213" s="98"/>
      <c r="P213" s="98"/>
      <c r="Q213" s="98">
        <v>0</v>
      </c>
      <c r="R213" s="98">
        <f t="shared" si="70"/>
        <v>987.4</v>
      </c>
      <c r="S213" s="98">
        <f t="shared" si="71"/>
        <v>289.1</v>
      </c>
      <c r="T213" s="98">
        <f t="shared" si="72"/>
        <v>29.278914320437515</v>
      </c>
      <c r="U213" s="23"/>
      <c r="V213" s="24"/>
      <c r="W213" s="25"/>
      <c r="X213" s="25"/>
    </row>
    <row r="214" spans="1:24" s="26" customFormat="1" ht="58.5" customHeight="1">
      <c r="A214" s="133" t="s">
        <v>268</v>
      </c>
      <c r="B214" s="130" t="s">
        <v>119</v>
      </c>
      <c r="C214" s="86">
        <v>1128.2</v>
      </c>
      <c r="D214" s="98"/>
      <c r="E214" s="98"/>
      <c r="F214" s="98"/>
      <c r="G214" s="98">
        <v>576.8</v>
      </c>
      <c r="H214" s="98">
        <v>262.7</v>
      </c>
      <c r="I214" s="98"/>
      <c r="J214" s="98">
        <f t="shared" si="64"/>
        <v>45.544382801664355</v>
      </c>
      <c r="K214" s="98">
        <f t="shared" si="73"/>
        <v>23.284878567629853</v>
      </c>
      <c r="L214" s="98"/>
      <c r="M214" s="98">
        <v>0</v>
      </c>
      <c r="N214" s="98">
        <v>0</v>
      </c>
      <c r="O214" s="98"/>
      <c r="P214" s="98"/>
      <c r="Q214" s="98">
        <v>0</v>
      </c>
      <c r="R214" s="98">
        <f t="shared" si="70"/>
        <v>1128.2</v>
      </c>
      <c r="S214" s="98">
        <f t="shared" si="71"/>
        <v>262.7</v>
      </c>
      <c r="T214" s="98">
        <f t="shared" si="72"/>
        <v>23.284878567629853</v>
      </c>
      <c r="U214" s="23"/>
      <c r="V214" s="24"/>
      <c r="W214" s="25"/>
      <c r="X214" s="25"/>
    </row>
    <row r="215" spans="1:24" s="26" customFormat="1" ht="40.5" customHeight="1">
      <c r="A215" s="133" t="s">
        <v>213</v>
      </c>
      <c r="B215" s="130" t="s">
        <v>120</v>
      </c>
      <c r="C215" s="86">
        <v>140.1</v>
      </c>
      <c r="D215" s="98"/>
      <c r="E215" s="98"/>
      <c r="F215" s="98"/>
      <c r="G215" s="98">
        <v>67.1</v>
      </c>
      <c r="H215" s="98">
        <v>0</v>
      </c>
      <c r="I215" s="98"/>
      <c r="J215" s="98">
        <f t="shared" si="64"/>
        <v>0</v>
      </c>
      <c r="K215" s="98">
        <f t="shared" si="73"/>
        <v>0</v>
      </c>
      <c r="L215" s="98"/>
      <c r="M215" s="98">
        <v>0</v>
      </c>
      <c r="N215" s="98">
        <v>0</v>
      </c>
      <c r="O215" s="98"/>
      <c r="P215" s="98"/>
      <c r="Q215" s="98">
        <v>0</v>
      </c>
      <c r="R215" s="98">
        <f t="shared" si="70"/>
        <v>140.1</v>
      </c>
      <c r="S215" s="98">
        <f t="shared" si="71"/>
        <v>0</v>
      </c>
      <c r="T215" s="98">
        <f t="shared" si="72"/>
        <v>0</v>
      </c>
      <c r="U215" s="23"/>
      <c r="V215" s="24"/>
      <c r="W215" s="25"/>
      <c r="X215" s="25"/>
    </row>
    <row r="216" spans="1:24" s="26" customFormat="1" ht="60.75" customHeight="1">
      <c r="A216" s="133" t="s">
        <v>323</v>
      </c>
      <c r="B216" s="132">
        <v>3230</v>
      </c>
      <c r="C216" s="86">
        <v>3400</v>
      </c>
      <c r="D216" s="98"/>
      <c r="E216" s="98"/>
      <c r="F216" s="98"/>
      <c r="G216" s="98">
        <v>3400</v>
      </c>
      <c r="H216" s="98">
        <v>3400</v>
      </c>
      <c r="I216" s="98"/>
      <c r="J216" s="98">
        <f t="shared" si="64"/>
        <v>100</v>
      </c>
      <c r="K216" s="98">
        <f t="shared" si="73"/>
        <v>100</v>
      </c>
      <c r="L216" s="98"/>
      <c r="M216" s="98">
        <v>600</v>
      </c>
      <c r="N216" s="98">
        <v>600</v>
      </c>
      <c r="O216" s="98"/>
      <c r="P216" s="98"/>
      <c r="Q216" s="98">
        <f>N216/M216*100</f>
        <v>100</v>
      </c>
      <c r="R216" s="98">
        <f t="shared" si="70"/>
        <v>4000</v>
      </c>
      <c r="S216" s="98">
        <f t="shared" si="71"/>
        <v>4000</v>
      </c>
      <c r="T216" s="98">
        <f t="shared" si="72"/>
        <v>100</v>
      </c>
      <c r="U216" s="23"/>
      <c r="V216" s="24"/>
      <c r="W216" s="25"/>
      <c r="X216" s="25"/>
    </row>
    <row r="217" spans="1:24" s="26" customFormat="1" ht="54" customHeight="1">
      <c r="A217" s="133" t="s">
        <v>121</v>
      </c>
      <c r="B217" s="130" t="s">
        <v>122</v>
      </c>
      <c r="C217" s="86">
        <v>44076</v>
      </c>
      <c r="D217" s="98"/>
      <c r="E217" s="98"/>
      <c r="F217" s="98"/>
      <c r="G217" s="98">
        <v>22083.3</v>
      </c>
      <c r="H217" s="98">
        <v>15560.4</v>
      </c>
      <c r="I217" s="98"/>
      <c r="J217" s="98">
        <f t="shared" si="64"/>
        <v>70.46229503742647</v>
      </c>
      <c r="K217" s="98">
        <f t="shared" si="73"/>
        <v>35.303566566839095</v>
      </c>
      <c r="L217" s="98"/>
      <c r="M217" s="98">
        <v>480.4</v>
      </c>
      <c r="N217" s="98">
        <v>114</v>
      </c>
      <c r="O217" s="98"/>
      <c r="P217" s="98"/>
      <c r="Q217" s="98">
        <f>N217/M217*100</f>
        <v>23.730224812656118</v>
      </c>
      <c r="R217" s="98">
        <f t="shared" si="70"/>
        <v>44556.4</v>
      </c>
      <c r="S217" s="98">
        <f t="shared" si="71"/>
        <v>15674.4</v>
      </c>
      <c r="T217" s="98">
        <f t="shared" si="72"/>
        <v>35.17878464148809</v>
      </c>
      <c r="U217" s="23"/>
      <c r="V217" s="24"/>
      <c r="W217" s="25"/>
      <c r="X217" s="25"/>
    </row>
    <row r="218" spans="1:24" s="26" customFormat="1" ht="30" customHeight="1">
      <c r="A218" s="133" t="s">
        <v>123</v>
      </c>
      <c r="B218" s="130" t="s">
        <v>124</v>
      </c>
      <c r="C218" s="128">
        <v>28361.6</v>
      </c>
      <c r="D218" s="98"/>
      <c r="E218" s="98"/>
      <c r="F218" s="98"/>
      <c r="G218" s="98">
        <v>16486.1</v>
      </c>
      <c r="H218" s="98">
        <v>10921.3</v>
      </c>
      <c r="I218" s="98"/>
      <c r="J218" s="98">
        <f t="shared" si="64"/>
        <v>66.24550378803963</v>
      </c>
      <c r="K218" s="98">
        <f t="shared" si="73"/>
        <v>38.50734796344353</v>
      </c>
      <c r="L218" s="98"/>
      <c r="M218" s="98">
        <v>0</v>
      </c>
      <c r="N218" s="98">
        <v>0</v>
      </c>
      <c r="O218" s="98"/>
      <c r="P218" s="98"/>
      <c r="Q218" s="98">
        <v>0</v>
      </c>
      <c r="R218" s="98">
        <f t="shared" si="70"/>
        <v>28361.6</v>
      </c>
      <c r="S218" s="98">
        <f t="shared" si="71"/>
        <v>10921.3</v>
      </c>
      <c r="T218" s="98">
        <f t="shared" si="72"/>
        <v>38.50734796344353</v>
      </c>
      <c r="U218" s="23"/>
      <c r="V218" s="24"/>
      <c r="W218" s="25"/>
      <c r="X218" s="25"/>
    </row>
    <row r="219" spans="1:24" s="26" customFormat="1" ht="29.25" customHeight="1">
      <c r="A219" s="96" t="s">
        <v>125</v>
      </c>
      <c r="B219" s="131" t="s">
        <v>126</v>
      </c>
      <c r="C219" s="97">
        <f aca="true" t="shared" si="74" ref="C219:H219">SUM(C220:C225)</f>
        <v>60751.4</v>
      </c>
      <c r="D219" s="97">
        <f t="shared" si="74"/>
        <v>0</v>
      </c>
      <c r="E219" s="97">
        <f t="shared" si="74"/>
        <v>0</v>
      </c>
      <c r="F219" s="97">
        <f t="shared" si="74"/>
        <v>0</v>
      </c>
      <c r="G219" s="97">
        <f t="shared" si="74"/>
        <v>30657.500000000004</v>
      </c>
      <c r="H219" s="97">
        <f t="shared" si="74"/>
        <v>25158.5</v>
      </c>
      <c r="I219" s="97" t="e">
        <f>I220+I221+I222+I224+I225+#REF!</f>
        <v>#REF!</v>
      </c>
      <c r="J219" s="97">
        <f t="shared" si="64"/>
        <v>82.06311669248959</v>
      </c>
      <c r="K219" s="97">
        <f t="shared" si="73"/>
        <v>41.41221436872237</v>
      </c>
      <c r="L219" s="97" t="e">
        <f>L220+L221+L222+L224+L225+#REF!</f>
        <v>#REF!</v>
      </c>
      <c r="M219" s="97">
        <f>SUM(M220:M225)</f>
        <v>2908.9000000000005</v>
      </c>
      <c r="N219" s="97">
        <f>SUM(N220:N225)</f>
        <v>5.1</v>
      </c>
      <c r="O219" s="97" t="e">
        <f>O220+O221+O222+O224+O225+#REF!</f>
        <v>#REF!</v>
      </c>
      <c r="P219" s="97" t="e">
        <f>P220+P221+P222+P224+P225+#REF!</f>
        <v>#REF!</v>
      </c>
      <c r="Q219" s="97">
        <f aca="true" t="shared" si="75" ref="Q219:Q226">N219/M219*100</f>
        <v>0.17532400563786993</v>
      </c>
      <c r="R219" s="97">
        <f>SUM(R220:R225)</f>
        <v>63660.299999999996</v>
      </c>
      <c r="S219" s="97">
        <f>SUM(S220:S225)</f>
        <v>25163.600000000002</v>
      </c>
      <c r="T219" s="97">
        <f t="shared" si="72"/>
        <v>39.5279318507767</v>
      </c>
      <c r="U219" s="23"/>
      <c r="V219" s="60"/>
      <c r="W219" s="25"/>
      <c r="X219" s="25"/>
    </row>
    <row r="220" spans="1:24" s="26" customFormat="1" ht="27" customHeight="1">
      <c r="A220" s="133" t="s">
        <v>127</v>
      </c>
      <c r="B220" s="130" t="s">
        <v>128</v>
      </c>
      <c r="C220" s="86">
        <v>37636.2</v>
      </c>
      <c r="D220" s="98"/>
      <c r="E220" s="98"/>
      <c r="F220" s="98"/>
      <c r="G220" s="98">
        <v>20239.5</v>
      </c>
      <c r="H220" s="98">
        <v>17003.6</v>
      </c>
      <c r="I220" s="98"/>
      <c r="J220" s="98">
        <f t="shared" si="64"/>
        <v>84.01195681711503</v>
      </c>
      <c r="K220" s="98">
        <f t="shared" si="73"/>
        <v>45.1788437727507</v>
      </c>
      <c r="L220" s="98"/>
      <c r="M220" s="98">
        <v>300</v>
      </c>
      <c r="N220" s="98">
        <v>0</v>
      </c>
      <c r="O220" s="98"/>
      <c r="P220" s="98"/>
      <c r="Q220" s="98">
        <f t="shared" si="75"/>
        <v>0</v>
      </c>
      <c r="R220" s="98">
        <f aca="true" t="shared" si="76" ref="R220:R225">M220+C220</f>
        <v>37936.2</v>
      </c>
      <c r="S220" s="98">
        <f aca="true" t="shared" si="77" ref="S220:S225">H220+N220</f>
        <v>17003.6</v>
      </c>
      <c r="T220" s="98">
        <f t="shared" si="72"/>
        <v>44.821568844533715</v>
      </c>
      <c r="U220" s="23"/>
      <c r="V220" s="24"/>
      <c r="W220" s="25"/>
      <c r="X220" s="25"/>
    </row>
    <row r="221" spans="1:24" s="26" customFormat="1" ht="37.5" customHeight="1">
      <c r="A221" s="133" t="s">
        <v>214</v>
      </c>
      <c r="B221" s="130" t="s">
        <v>129</v>
      </c>
      <c r="C221" s="86">
        <v>8771.3</v>
      </c>
      <c r="D221" s="98"/>
      <c r="E221" s="98"/>
      <c r="F221" s="98"/>
      <c r="G221" s="98">
        <v>4179.9</v>
      </c>
      <c r="H221" s="98">
        <v>3461.2</v>
      </c>
      <c r="I221" s="98"/>
      <c r="J221" s="98">
        <f t="shared" si="64"/>
        <v>82.80580875140554</v>
      </c>
      <c r="K221" s="98">
        <f t="shared" si="73"/>
        <v>39.460513264852416</v>
      </c>
      <c r="L221" s="98"/>
      <c r="M221" s="98">
        <v>2.8</v>
      </c>
      <c r="N221" s="98">
        <v>0</v>
      </c>
      <c r="O221" s="98"/>
      <c r="P221" s="98"/>
      <c r="Q221" s="98">
        <f t="shared" si="75"/>
        <v>0</v>
      </c>
      <c r="R221" s="98">
        <f t="shared" si="76"/>
        <v>8774.099999999999</v>
      </c>
      <c r="S221" s="98">
        <f t="shared" si="77"/>
        <v>3461.2</v>
      </c>
      <c r="T221" s="98">
        <f t="shared" si="72"/>
        <v>39.44792058444741</v>
      </c>
      <c r="U221" s="23"/>
      <c r="V221" s="24"/>
      <c r="W221" s="25"/>
      <c r="X221" s="25"/>
    </row>
    <row r="222" spans="1:24" s="26" customFormat="1" ht="31.5" customHeight="1">
      <c r="A222" s="133" t="s">
        <v>215</v>
      </c>
      <c r="B222" s="130" t="s">
        <v>130</v>
      </c>
      <c r="C222" s="86">
        <v>5838.2</v>
      </c>
      <c r="D222" s="98"/>
      <c r="E222" s="98"/>
      <c r="F222" s="98"/>
      <c r="G222" s="98">
        <v>2915.7</v>
      </c>
      <c r="H222" s="98">
        <v>2291.3</v>
      </c>
      <c r="I222" s="98"/>
      <c r="J222" s="98">
        <f t="shared" si="64"/>
        <v>78.58490242480366</v>
      </c>
      <c r="K222" s="98">
        <f t="shared" si="73"/>
        <v>39.24668562228085</v>
      </c>
      <c r="L222" s="98"/>
      <c r="M222" s="98">
        <v>2573.3</v>
      </c>
      <c r="N222" s="98">
        <v>3.9</v>
      </c>
      <c r="O222" s="98"/>
      <c r="P222" s="98"/>
      <c r="Q222" s="98">
        <f t="shared" si="75"/>
        <v>0.15155636731045738</v>
      </c>
      <c r="R222" s="98">
        <f t="shared" si="76"/>
        <v>8411.5</v>
      </c>
      <c r="S222" s="98">
        <f t="shared" si="77"/>
        <v>2295.2000000000003</v>
      </c>
      <c r="T222" s="98">
        <f t="shared" si="72"/>
        <v>27.28645307020151</v>
      </c>
      <c r="U222" s="23"/>
      <c r="V222" s="24"/>
      <c r="W222" s="25"/>
      <c r="X222" s="25"/>
    </row>
    <row r="223" spans="1:24" s="26" customFormat="1" ht="46.5" customHeight="1">
      <c r="A223" s="133" t="s">
        <v>269</v>
      </c>
      <c r="B223" s="132">
        <v>4060</v>
      </c>
      <c r="C223" s="86">
        <v>1612.3</v>
      </c>
      <c r="D223" s="98"/>
      <c r="E223" s="98"/>
      <c r="F223" s="98"/>
      <c r="G223" s="98">
        <v>849.2</v>
      </c>
      <c r="H223" s="98">
        <v>586.6</v>
      </c>
      <c r="I223" s="98"/>
      <c r="J223" s="98">
        <f t="shared" si="64"/>
        <v>69.07677814413566</v>
      </c>
      <c r="K223" s="98">
        <f t="shared" si="73"/>
        <v>36.38280716988154</v>
      </c>
      <c r="L223" s="98"/>
      <c r="M223" s="98">
        <v>32.8</v>
      </c>
      <c r="N223" s="98">
        <v>1.2</v>
      </c>
      <c r="O223" s="98"/>
      <c r="P223" s="98"/>
      <c r="Q223" s="98">
        <f t="shared" si="75"/>
        <v>3.6585365853658542</v>
      </c>
      <c r="R223" s="98">
        <f t="shared" si="76"/>
        <v>1645.1</v>
      </c>
      <c r="S223" s="98">
        <f t="shared" si="77"/>
        <v>587.8000000000001</v>
      </c>
      <c r="T223" s="98">
        <f t="shared" si="72"/>
        <v>35.73035073855693</v>
      </c>
      <c r="U223" s="23"/>
      <c r="V223" s="24"/>
      <c r="W223" s="25"/>
      <c r="X223" s="25"/>
    </row>
    <row r="224" spans="1:24" s="26" customFormat="1" ht="33.75" customHeight="1">
      <c r="A224" s="133" t="s">
        <v>131</v>
      </c>
      <c r="B224" s="130" t="s">
        <v>132</v>
      </c>
      <c r="C224" s="86">
        <v>4082.9</v>
      </c>
      <c r="D224" s="98"/>
      <c r="E224" s="98"/>
      <c r="F224" s="98"/>
      <c r="G224" s="98">
        <v>2015</v>
      </c>
      <c r="H224" s="98">
        <v>1758.4</v>
      </c>
      <c r="I224" s="98"/>
      <c r="J224" s="98">
        <f t="shared" si="64"/>
        <v>87.26550868486352</v>
      </c>
      <c r="K224" s="98">
        <f t="shared" si="73"/>
        <v>43.06742756374146</v>
      </c>
      <c r="L224" s="98"/>
      <c r="M224" s="98">
        <v>0</v>
      </c>
      <c r="N224" s="98">
        <v>0</v>
      </c>
      <c r="O224" s="98"/>
      <c r="P224" s="98"/>
      <c r="Q224" s="98">
        <v>0</v>
      </c>
      <c r="R224" s="98">
        <f t="shared" si="76"/>
        <v>4082.9</v>
      </c>
      <c r="S224" s="98">
        <f t="shared" si="77"/>
        <v>1758.4</v>
      </c>
      <c r="T224" s="98">
        <f t="shared" si="72"/>
        <v>43.06742756374146</v>
      </c>
      <c r="U224" s="23"/>
      <c r="V224" s="24"/>
      <c r="W224" s="25"/>
      <c r="X224" s="25"/>
    </row>
    <row r="225" spans="1:24" s="26" customFormat="1" ht="25.5" customHeight="1">
      <c r="A225" s="133" t="s">
        <v>133</v>
      </c>
      <c r="B225" s="130" t="s">
        <v>134</v>
      </c>
      <c r="C225" s="86">
        <v>2810.5</v>
      </c>
      <c r="D225" s="98"/>
      <c r="E225" s="98"/>
      <c r="F225" s="98"/>
      <c r="G225" s="98">
        <v>458.2</v>
      </c>
      <c r="H225" s="98">
        <v>57.4</v>
      </c>
      <c r="I225" s="98"/>
      <c r="J225" s="98">
        <f t="shared" si="64"/>
        <v>12.527280663465735</v>
      </c>
      <c r="K225" s="98">
        <f t="shared" si="73"/>
        <v>2.042341220423412</v>
      </c>
      <c r="L225" s="98"/>
      <c r="M225" s="98">
        <v>0</v>
      </c>
      <c r="N225" s="98">
        <v>0</v>
      </c>
      <c r="O225" s="98"/>
      <c r="P225" s="98"/>
      <c r="Q225" s="98">
        <v>0</v>
      </c>
      <c r="R225" s="98">
        <f t="shared" si="76"/>
        <v>2810.5</v>
      </c>
      <c r="S225" s="98">
        <f t="shared" si="77"/>
        <v>57.4</v>
      </c>
      <c r="T225" s="98">
        <f t="shared" si="72"/>
        <v>2.042341220423412</v>
      </c>
      <c r="U225" s="23"/>
      <c r="V225" s="24"/>
      <c r="W225" s="25"/>
      <c r="X225" s="25"/>
    </row>
    <row r="226" spans="1:24" s="26" customFormat="1" ht="26.25" customHeight="1">
      <c r="A226" s="80" t="s">
        <v>329</v>
      </c>
      <c r="B226" s="131" t="s">
        <v>135</v>
      </c>
      <c r="C226" s="97">
        <f aca="true" t="shared" si="78" ref="C226:H226">SUM(C227:C235)</f>
        <v>55682.9</v>
      </c>
      <c r="D226" s="97">
        <f t="shared" si="78"/>
        <v>0</v>
      </c>
      <c r="E226" s="97">
        <f t="shared" si="78"/>
        <v>0</v>
      </c>
      <c r="F226" s="97">
        <f t="shared" si="78"/>
        <v>0</v>
      </c>
      <c r="G226" s="97">
        <f t="shared" si="78"/>
        <v>29696.899999999998</v>
      </c>
      <c r="H226" s="97">
        <f t="shared" si="78"/>
        <v>22977</v>
      </c>
      <c r="I226" s="97" t="e">
        <f>#REF!+#REF!+I227+I228+I229+I230+I231+#REF!+I234+I235</f>
        <v>#REF!</v>
      </c>
      <c r="J226" s="98">
        <f t="shared" si="64"/>
        <v>77.37171219891638</v>
      </c>
      <c r="K226" s="97">
        <f t="shared" si="73"/>
        <v>41.264014625675024</v>
      </c>
      <c r="L226" s="97" t="e">
        <f>#REF!+#REF!+L227+L228+L229+L230+L231+#REF!+L234+L235</f>
        <v>#REF!</v>
      </c>
      <c r="M226" s="97">
        <f>SUM(M227:M235)</f>
        <v>177.4</v>
      </c>
      <c r="N226" s="97">
        <f>SUM(N227:N235)</f>
        <v>19.8</v>
      </c>
      <c r="O226" s="97" t="e">
        <f>#REF!+#REF!+O227+O228+O229+O230+O231+#REF!+O234+O235</f>
        <v>#REF!</v>
      </c>
      <c r="P226" s="97" t="e">
        <f>#REF!+#REF!+P227+P228+P229+P230+P231+#REF!+P234+P235</f>
        <v>#REF!</v>
      </c>
      <c r="Q226" s="97">
        <f t="shared" si="75"/>
        <v>11.161217587373168</v>
      </c>
      <c r="R226" s="97">
        <f>SUM(R227:R235)</f>
        <v>55860.30000000001</v>
      </c>
      <c r="S226" s="97">
        <f>SUM(S227:S235)</f>
        <v>22996.8</v>
      </c>
      <c r="T226" s="97">
        <f t="shared" si="72"/>
        <v>41.16841477757906</v>
      </c>
      <c r="U226" s="23"/>
      <c r="V226" s="60"/>
      <c r="W226" s="25"/>
      <c r="X226" s="25"/>
    </row>
    <row r="227" spans="1:24" s="26" customFormat="1" ht="51" customHeight="1">
      <c r="A227" s="133" t="s">
        <v>204</v>
      </c>
      <c r="B227" s="130" t="s">
        <v>136</v>
      </c>
      <c r="C227" s="86">
        <v>749.7</v>
      </c>
      <c r="D227" s="98"/>
      <c r="E227" s="98"/>
      <c r="F227" s="98"/>
      <c r="G227" s="98">
        <v>375.5</v>
      </c>
      <c r="H227" s="98">
        <v>336.2</v>
      </c>
      <c r="I227" s="98"/>
      <c r="J227" s="98">
        <f t="shared" si="64"/>
        <v>89.53395472703062</v>
      </c>
      <c r="K227" s="98">
        <f t="shared" si="73"/>
        <v>44.84460450847005</v>
      </c>
      <c r="L227" s="98"/>
      <c r="M227" s="98">
        <v>0</v>
      </c>
      <c r="N227" s="98">
        <v>0</v>
      </c>
      <c r="O227" s="98"/>
      <c r="P227" s="98"/>
      <c r="Q227" s="98">
        <v>0</v>
      </c>
      <c r="R227" s="98">
        <f aca="true" t="shared" si="79" ref="R227:R235">M227+C227</f>
        <v>749.7</v>
      </c>
      <c r="S227" s="98">
        <f aca="true" t="shared" si="80" ref="S227:S235">H227+N227</f>
        <v>336.2</v>
      </c>
      <c r="T227" s="98">
        <f t="shared" si="72"/>
        <v>44.84460450847005</v>
      </c>
      <c r="U227" s="23"/>
      <c r="V227" s="24"/>
      <c r="W227" s="25"/>
      <c r="X227" s="25"/>
    </row>
    <row r="228" spans="1:24" s="26" customFormat="1" ht="49.5" customHeight="1">
      <c r="A228" s="133" t="s">
        <v>137</v>
      </c>
      <c r="B228" s="130" t="s">
        <v>138</v>
      </c>
      <c r="C228" s="86">
        <v>63.1</v>
      </c>
      <c r="D228" s="98"/>
      <c r="E228" s="98"/>
      <c r="F228" s="98"/>
      <c r="G228" s="98">
        <v>30.2</v>
      </c>
      <c r="H228" s="98">
        <v>0</v>
      </c>
      <c r="I228" s="98"/>
      <c r="J228" s="98">
        <f t="shared" si="64"/>
        <v>0</v>
      </c>
      <c r="K228" s="98">
        <f t="shared" si="73"/>
        <v>0</v>
      </c>
      <c r="L228" s="98"/>
      <c r="M228" s="98">
        <v>0</v>
      </c>
      <c r="N228" s="98">
        <v>0</v>
      </c>
      <c r="O228" s="98"/>
      <c r="P228" s="98"/>
      <c r="Q228" s="98">
        <v>0</v>
      </c>
      <c r="R228" s="98">
        <f t="shared" si="79"/>
        <v>63.1</v>
      </c>
      <c r="S228" s="98">
        <f t="shared" si="80"/>
        <v>0</v>
      </c>
      <c r="T228" s="98">
        <f t="shared" si="72"/>
        <v>0</v>
      </c>
      <c r="U228" s="23"/>
      <c r="V228" s="24"/>
      <c r="W228" s="25"/>
      <c r="X228" s="25"/>
    </row>
    <row r="229" spans="1:24" s="26" customFormat="1" ht="48" customHeight="1">
      <c r="A229" s="133" t="s">
        <v>139</v>
      </c>
      <c r="B229" s="130" t="s">
        <v>140</v>
      </c>
      <c r="C229" s="86">
        <v>38408</v>
      </c>
      <c r="D229" s="98"/>
      <c r="E229" s="98"/>
      <c r="F229" s="98"/>
      <c r="G229" s="98">
        <v>21268.6</v>
      </c>
      <c r="H229" s="98">
        <v>16659.7</v>
      </c>
      <c r="I229" s="98"/>
      <c r="J229" s="98">
        <f t="shared" si="64"/>
        <v>78.33002642393012</v>
      </c>
      <c r="K229" s="98">
        <f t="shared" si="73"/>
        <v>43.37559883357634</v>
      </c>
      <c r="L229" s="98"/>
      <c r="M229" s="98">
        <v>177.4</v>
      </c>
      <c r="N229" s="98">
        <v>19.8</v>
      </c>
      <c r="O229" s="98"/>
      <c r="P229" s="98"/>
      <c r="Q229" s="98">
        <f>N229/M229*100</f>
        <v>11.161217587373168</v>
      </c>
      <c r="R229" s="98">
        <f t="shared" si="79"/>
        <v>38585.4</v>
      </c>
      <c r="S229" s="98">
        <f t="shared" si="80"/>
        <v>16679.5</v>
      </c>
      <c r="T229" s="98">
        <f t="shared" si="72"/>
        <v>43.227490190590224</v>
      </c>
      <c r="U229" s="23"/>
      <c r="V229" s="24"/>
      <c r="W229" s="25"/>
      <c r="X229" s="25"/>
    </row>
    <row r="230" spans="1:24" s="26" customFormat="1" ht="50.25" customHeight="1">
      <c r="A230" s="133" t="s">
        <v>141</v>
      </c>
      <c r="B230" s="130" t="s">
        <v>142</v>
      </c>
      <c r="C230" s="86">
        <v>378.2</v>
      </c>
      <c r="D230" s="98"/>
      <c r="E230" s="98"/>
      <c r="F230" s="98"/>
      <c r="G230" s="98">
        <v>378.2</v>
      </c>
      <c r="H230" s="98">
        <v>375.8</v>
      </c>
      <c r="I230" s="98"/>
      <c r="J230" s="98">
        <f t="shared" si="64"/>
        <v>99.36541512427289</v>
      </c>
      <c r="K230" s="98">
        <f t="shared" si="73"/>
        <v>99.36541512427289</v>
      </c>
      <c r="L230" s="98"/>
      <c r="M230" s="98">
        <v>0</v>
      </c>
      <c r="N230" s="98">
        <v>0</v>
      </c>
      <c r="O230" s="98"/>
      <c r="P230" s="98"/>
      <c r="Q230" s="98">
        <v>0</v>
      </c>
      <c r="R230" s="98">
        <f t="shared" si="79"/>
        <v>378.2</v>
      </c>
      <c r="S230" s="98">
        <f t="shared" si="80"/>
        <v>375.8</v>
      </c>
      <c r="T230" s="98">
        <f t="shared" si="72"/>
        <v>99.36541512427289</v>
      </c>
      <c r="U230" s="23"/>
      <c r="V230" s="24"/>
      <c r="W230" s="25"/>
      <c r="X230" s="25"/>
    </row>
    <row r="231" spans="1:24" s="26" customFormat="1" ht="26.25">
      <c r="A231" s="133" t="s">
        <v>203</v>
      </c>
      <c r="B231" s="130" t="s">
        <v>143</v>
      </c>
      <c r="C231" s="86">
        <v>11193.2</v>
      </c>
      <c r="D231" s="98"/>
      <c r="E231" s="98"/>
      <c r="F231" s="98"/>
      <c r="G231" s="98">
        <v>5558.7</v>
      </c>
      <c r="H231" s="98">
        <v>4694.5</v>
      </c>
      <c r="I231" s="98"/>
      <c r="J231" s="98">
        <f t="shared" si="64"/>
        <v>84.45319948908919</v>
      </c>
      <c r="K231" s="98">
        <f t="shared" si="73"/>
        <v>41.94064253296644</v>
      </c>
      <c r="L231" s="98"/>
      <c r="M231" s="98">
        <v>0</v>
      </c>
      <c r="N231" s="98">
        <v>0</v>
      </c>
      <c r="O231" s="98"/>
      <c r="P231" s="98"/>
      <c r="Q231" s="98">
        <v>0</v>
      </c>
      <c r="R231" s="98">
        <f t="shared" si="79"/>
        <v>11193.2</v>
      </c>
      <c r="S231" s="98">
        <f t="shared" si="80"/>
        <v>4694.5</v>
      </c>
      <c r="T231" s="98">
        <f t="shared" si="72"/>
        <v>41.94064253296644</v>
      </c>
      <c r="U231" s="23"/>
      <c r="V231" s="24"/>
      <c r="W231" s="25"/>
      <c r="X231" s="25"/>
    </row>
    <row r="232" spans="1:24" s="26" customFormat="1" ht="78" customHeight="1" hidden="1">
      <c r="A232" s="133" t="s">
        <v>202</v>
      </c>
      <c r="B232" s="132">
        <v>5043</v>
      </c>
      <c r="C232" s="86"/>
      <c r="D232" s="98"/>
      <c r="E232" s="98"/>
      <c r="F232" s="98"/>
      <c r="G232" s="98"/>
      <c r="H232" s="98">
        <v>0</v>
      </c>
      <c r="I232" s="98"/>
      <c r="J232" s="98" t="e">
        <f t="shared" si="64"/>
        <v>#DIV/0!</v>
      </c>
      <c r="K232" s="98" t="e">
        <f t="shared" si="73"/>
        <v>#DIV/0!</v>
      </c>
      <c r="L232" s="98"/>
      <c r="M232" s="98">
        <v>0</v>
      </c>
      <c r="N232" s="98">
        <v>0</v>
      </c>
      <c r="O232" s="98"/>
      <c r="P232" s="98"/>
      <c r="Q232" s="98" t="e">
        <f>N232/M232*100</f>
        <v>#DIV/0!</v>
      </c>
      <c r="R232" s="98">
        <f t="shared" si="79"/>
        <v>0</v>
      </c>
      <c r="S232" s="98">
        <f t="shared" si="80"/>
        <v>0</v>
      </c>
      <c r="T232" s="98" t="e">
        <f t="shared" si="72"/>
        <v>#DIV/0!</v>
      </c>
      <c r="U232" s="23"/>
      <c r="V232" s="24"/>
      <c r="W232" s="25"/>
      <c r="X232" s="25"/>
    </row>
    <row r="233" spans="1:24" s="26" customFormat="1" ht="43.5" customHeight="1" hidden="1">
      <c r="A233" s="133" t="s">
        <v>270</v>
      </c>
      <c r="B233" s="132"/>
      <c r="C233" s="86"/>
      <c r="D233" s="98"/>
      <c r="E233" s="98"/>
      <c r="F233" s="98"/>
      <c r="G233" s="98"/>
      <c r="H233" s="98"/>
      <c r="I233" s="98"/>
      <c r="J233" s="98" t="e">
        <f t="shared" si="64"/>
        <v>#DIV/0!</v>
      </c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23"/>
      <c r="V233" s="24"/>
      <c r="W233" s="25"/>
      <c r="X233" s="25"/>
    </row>
    <row r="234" spans="1:24" s="26" customFormat="1" ht="46.5">
      <c r="A234" s="133" t="s">
        <v>271</v>
      </c>
      <c r="B234" s="130" t="s">
        <v>144</v>
      </c>
      <c r="C234" s="86">
        <v>3309.3</v>
      </c>
      <c r="D234" s="98"/>
      <c r="E234" s="98"/>
      <c r="F234" s="98"/>
      <c r="G234" s="98">
        <v>1573.1</v>
      </c>
      <c r="H234" s="98">
        <v>742.1</v>
      </c>
      <c r="I234" s="98"/>
      <c r="J234" s="98">
        <f t="shared" si="64"/>
        <v>47.1743690801602</v>
      </c>
      <c r="K234" s="98">
        <f aca="true" t="shared" si="81" ref="K234:K242">H234/C234*100</f>
        <v>22.424681956909314</v>
      </c>
      <c r="L234" s="98"/>
      <c r="M234" s="98">
        <v>0</v>
      </c>
      <c r="N234" s="98">
        <v>0</v>
      </c>
      <c r="O234" s="98"/>
      <c r="P234" s="98"/>
      <c r="Q234" s="98">
        <v>0</v>
      </c>
      <c r="R234" s="98">
        <f t="shared" si="79"/>
        <v>3309.3</v>
      </c>
      <c r="S234" s="98">
        <f t="shared" si="80"/>
        <v>742.1</v>
      </c>
      <c r="T234" s="98">
        <f t="shared" si="72"/>
        <v>22.424681956909314</v>
      </c>
      <c r="U234" s="23"/>
      <c r="V234" s="24"/>
      <c r="W234" s="25"/>
      <c r="X234" s="25"/>
    </row>
    <row r="235" spans="1:24" s="26" customFormat="1" ht="48" customHeight="1">
      <c r="A235" s="133" t="s">
        <v>205</v>
      </c>
      <c r="B235" s="130" t="s">
        <v>145</v>
      </c>
      <c r="C235" s="86">
        <v>1581.4</v>
      </c>
      <c r="D235" s="98"/>
      <c r="E235" s="98"/>
      <c r="F235" s="98"/>
      <c r="G235" s="98">
        <v>512.6</v>
      </c>
      <c r="H235" s="98">
        <v>168.7</v>
      </c>
      <c r="I235" s="98"/>
      <c r="J235" s="98">
        <f aca="true" t="shared" si="82" ref="J235:J282">H235/G235*100</f>
        <v>32.910651580179476</v>
      </c>
      <c r="K235" s="98">
        <f t="shared" si="81"/>
        <v>10.667762741874288</v>
      </c>
      <c r="L235" s="98"/>
      <c r="M235" s="98">
        <v>0</v>
      </c>
      <c r="N235" s="98">
        <v>0</v>
      </c>
      <c r="O235" s="98"/>
      <c r="P235" s="98"/>
      <c r="Q235" s="98">
        <v>0</v>
      </c>
      <c r="R235" s="98">
        <f t="shared" si="79"/>
        <v>1581.4</v>
      </c>
      <c r="S235" s="98">
        <f t="shared" si="80"/>
        <v>168.7</v>
      </c>
      <c r="T235" s="98">
        <f t="shared" si="72"/>
        <v>10.667762741874288</v>
      </c>
      <c r="U235" s="23"/>
      <c r="V235" s="24"/>
      <c r="W235" s="25"/>
      <c r="X235" s="25"/>
    </row>
    <row r="236" spans="1:24" s="26" customFormat="1" ht="39.75" customHeight="1">
      <c r="A236" s="80" t="s">
        <v>146</v>
      </c>
      <c r="B236" s="140"/>
      <c r="C236" s="97">
        <f aca="true" t="shared" si="83" ref="C236:I236">C167+C187+C196+C219+C226</f>
        <v>1645460.2</v>
      </c>
      <c r="D236" s="97">
        <f t="shared" si="83"/>
        <v>0</v>
      </c>
      <c r="E236" s="97">
        <f t="shared" si="83"/>
        <v>0</v>
      </c>
      <c r="F236" s="97">
        <f t="shared" si="83"/>
        <v>0</v>
      </c>
      <c r="G236" s="97">
        <f t="shared" si="83"/>
        <v>882367.8000000002</v>
      </c>
      <c r="H236" s="97">
        <f t="shared" si="83"/>
        <v>672375.7</v>
      </c>
      <c r="I236" s="97" t="e">
        <f t="shared" si="83"/>
        <v>#REF!</v>
      </c>
      <c r="J236" s="98">
        <f t="shared" si="82"/>
        <v>76.20129610350693</v>
      </c>
      <c r="K236" s="97">
        <f t="shared" si="81"/>
        <v>40.862471179795165</v>
      </c>
      <c r="L236" s="97" t="e">
        <f>L167+L187+L196+L219+L226</f>
        <v>#REF!</v>
      </c>
      <c r="M236" s="97">
        <f>M167+M187+M196+M219+M226</f>
        <v>146320.8</v>
      </c>
      <c r="N236" s="97">
        <f>N167+N187+N196+N219+N226</f>
        <v>21535.5</v>
      </c>
      <c r="O236" s="97"/>
      <c r="P236" s="97"/>
      <c r="Q236" s="97">
        <f aca="true" t="shared" si="84" ref="Q236:Q291">N236/M236*100</f>
        <v>14.718003182049308</v>
      </c>
      <c r="R236" s="97">
        <f>R167+R187+R196+R219+R226</f>
        <v>1791780.9999999998</v>
      </c>
      <c r="S236" s="97">
        <f>S167+S187+S196+S219+S226</f>
        <v>693911.2</v>
      </c>
      <c r="T236" s="97">
        <f t="shared" si="72"/>
        <v>38.72745608977883</v>
      </c>
      <c r="U236" s="23"/>
      <c r="V236" s="60"/>
      <c r="W236" s="25"/>
      <c r="X236" s="25"/>
    </row>
    <row r="237" spans="1:24" s="26" customFormat="1" ht="25.5" customHeight="1">
      <c r="A237" s="80" t="s">
        <v>330</v>
      </c>
      <c r="B237" s="131" t="s">
        <v>147</v>
      </c>
      <c r="C237" s="97">
        <f aca="true" t="shared" si="85" ref="C237:H237">SUM(C239:C246)</f>
        <v>310247</v>
      </c>
      <c r="D237" s="97">
        <f t="shared" si="85"/>
        <v>0</v>
      </c>
      <c r="E237" s="97">
        <f t="shared" si="85"/>
        <v>0</v>
      </c>
      <c r="F237" s="97">
        <f t="shared" si="85"/>
        <v>0</v>
      </c>
      <c r="G237" s="97">
        <f t="shared" si="85"/>
        <v>157613.2</v>
      </c>
      <c r="H237" s="97">
        <f t="shared" si="85"/>
        <v>139618.3</v>
      </c>
      <c r="I237" s="97" t="e">
        <f>#REF!+#REF!+#REF!+#REF!+I240+I241+I242+I243+I245+I246</f>
        <v>#REF!</v>
      </c>
      <c r="J237" s="98">
        <f t="shared" si="82"/>
        <v>88.58287250052659</v>
      </c>
      <c r="K237" s="97">
        <f t="shared" si="81"/>
        <v>45.00230461535486</v>
      </c>
      <c r="L237" s="97" t="e">
        <f>#REF!+#REF!+#REF!+#REF!+L240+L241+L242+L243+L245+L246</f>
        <v>#REF!</v>
      </c>
      <c r="M237" s="97">
        <f>SUM(M238:M246)</f>
        <v>5343.8</v>
      </c>
      <c r="N237" s="97">
        <f>SUM(N238:N246)</f>
        <v>0</v>
      </c>
      <c r="O237" s="97">
        <f>SUM(O238:O246)</f>
        <v>0</v>
      </c>
      <c r="P237" s="97">
        <f>SUM(P238:P246)</f>
        <v>0</v>
      </c>
      <c r="Q237" s="97">
        <f t="shared" si="84"/>
        <v>0</v>
      </c>
      <c r="R237" s="97">
        <f>SUM(R239:R246)</f>
        <v>315560.79999999993</v>
      </c>
      <c r="S237" s="97">
        <f>SUM(S239:S246)</f>
        <v>139618.3</v>
      </c>
      <c r="T237" s="97">
        <f t="shared" si="72"/>
        <v>44.24450058435649</v>
      </c>
      <c r="U237" s="23"/>
      <c r="V237" s="60"/>
      <c r="W237" s="25"/>
      <c r="X237" s="25"/>
    </row>
    <row r="238" spans="1:24" s="26" customFormat="1" ht="25.5" customHeight="1">
      <c r="A238" s="72" t="s">
        <v>295</v>
      </c>
      <c r="B238" s="132">
        <v>6011</v>
      </c>
      <c r="C238" s="86">
        <v>0</v>
      </c>
      <c r="D238" s="98"/>
      <c r="E238" s="98"/>
      <c r="F238" s="98"/>
      <c r="G238" s="98">
        <v>0</v>
      </c>
      <c r="H238" s="98">
        <v>0</v>
      </c>
      <c r="I238" s="98"/>
      <c r="J238" s="98">
        <v>0</v>
      </c>
      <c r="K238" s="98">
        <v>0</v>
      </c>
      <c r="L238" s="98"/>
      <c r="M238" s="98">
        <v>30</v>
      </c>
      <c r="N238" s="98">
        <v>0</v>
      </c>
      <c r="O238" s="98"/>
      <c r="P238" s="98"/>
      <c r="Q238" s="98">
        <f t="shared" si="84"/>
        <v>0</v>
      </c>
      <c r="R238" s="98">
        <f aca="true" t="shared" si="86" ref="R238:R246">M238+C238</f>
        <v>30</v>
      </c>
      <c r="S238" s="98">
        <f aca="true" t="shared" si="87" ref="S238:S246">H238+N238</f>
        <v>0</v>
      </c>
      <c r="T238" s="98">
        <f t="shared" si="72"/>
        <v>0</v>
      </c>
      <c r="U238" s="23"/>
      <c r="V238" s="60"/>
      <c r="W238" s="25"/>
      <c r="X238" s="25"/>
    </row>
    <row r="239" spans="1:24" s="26" customFormat="1" ht="25.5" customHeight="1" hidden="1">
      <c r="A239" s="72" t="s">
        <v>296</v>
      </c>
      <c r="B239" s="132">
        <v>6015</v>
      </c>
      <c r="C239" s="86">
        <v>0</v>
      </c>
      <c r="D239" s="98"/>
      <c r="E239" s="98"/>
      <c r="F239" s="98"/>
      <c r="G239" s="98">
        <v>0</v>
      </c>
      <c r="H239" s="98">
        <v>0</v>
      </c>
      <c r="I239" s="98"/>
      <c r="J239" s="98">
        <v>0</v>
      </c>
      <c r="K239" s="98">
        <v>0</v>
      </c>
      <c r="L239" s="98"/>
      <c r="M239" s="98">
        <v>0</v>
      </c>
      <c r="N239" s="98">
        <v>0</v>
      </c>
      <c r="O239" s="98"/>
      <c r="P239" s="98"/>
      <c r="Q239" s="98">
        <v>0</v>
      </c>
      <c r="R239" s="98">
        <f t="shared" si="86"/>
        <v>0</v>
      </c>
      <c r="S239" s="98">
        <f t="shared" si="87"/>
        <v>0</v>
      </c>
      <c r="T239" s="98">
        <v>0</v>
      </c>
      <c r="U239" s="23"/>
      <c r="V239" s="60"/>
      <c r="W239" s="25"/>
      <c r="X239" s="25"/>
    </row>
    <row r="240" spans="1:24" s="26" customFormat="1" ht="39.75" customHeight="1">
      <c r="A240" s="133" t="s">
        <v>148</v>
      </c>
      <c r="B240" s="130" t="s">
        <v>149</v>
      </c>
      <c r="C240" s="86">
        <v>58436.6</v>
      </c>
      <c r="D240" s="98"/>
      <c r="E240" s="98"/>
      <c r="F240" s="98"/>
      <c r="G240" s="98">
        <v>12127.9</v>
      </c>
      <c r="H240" s="98">
        <v>9474.6</v>
      </c>
      <c r="I240" s="98"/>
      <c r="J240" s="98">
        <f t="shared" si="82"/>
        <v>78.12234599559693</v>
      </c>
      <c r="K240" s="98">
        <f t="shared" si="81"/>
        <v>16.21346895609943</v>
      </c>
      <c r="L240" s="98"/>
      <c r="M240" s="98">
        <v>3343.8</v>
      </c>
      <c r="N240" s="98">
        <v>0</v>
      </c>
      <c r="O240" s="98"/>
      <c r="P240" s="98"/>
      <c r="Q240" s="98">
        <f t="shared" si="84"/>
        <v>0</v>
      </c>
      <c r="R240" s="98">
        <f t="shared" si="86"/>
        <v>61780.4</v>
      </c>
      <c r="S240" s="98">
        <f t="shared" si="87"/>
        <v>9474.6</v>
      </c>
      <c r="T240" s="98">
        <f t="shared" si="72"/>
        <v>15.335931784190453</v>
      </c>
      <c r="U240" s="23"/>
      <c r="V240" s="24"/>
      <c r="W240" s="25"/>
      <c r="X240" s="25"/>
    </row>
    <row r="241" spans="1:24" s="26" customFormat="1" ht="48.75" customHeight="1">
      <c r="A241" s="133" t="s">
        <v>150</v>
      </c>
      <c r="B241" s="130" t="s">
        <v>151</v>
      </c>
      <c r="C241" s="86">
        <v>8665</v>
      </c>
      <c r="D241" s="98"/>
      <c r="E241" s="98"/>
      <c r="F241" s="98"/>
      <c r="G241" s="98">
        <v>4508.2</v>
      </c>
      <c r="H241" s="98">
        <v>3076.2</v>
      </c>
      <c r="I241" s="98"/>
      <c r="J241" s="98">
        <f t="shared" si="82"/>
        <v>68.23565946497493</v>
      </c>
      <c r="K241" s="98">
        <f t="shared" si="81"/>
        <v>35.50144258511252</v>
      </c>
      <c r="L241" s="98"/>
      <c r="M241" s="98">
        <v>0</v>
      </c>
      <c r="N241" s="98">
        <v>0</v>
      </c>
      <c r="O241" s="98"/>
      <c r="P241" s="98"/>
      <c r="Q241" s="98">
        <v>0</v>
      </c>
      <c r="R241" s="98">
        <f t="shared" si="86"/>
        <v>8665</v>
      </c>
      <c r="S241" s="98">
        <f t="shared" si="87"/>
        <v>3076.2</v>
      </c>
      <c r="T241" s="98">
        <f t="shared" si="72"/>
        <v>35.50144258511252</v>
      </c>
      <c r="U241" s="23"/>
      <c r="V241" s="24"/>
      <c r="W241" s="25"/>
      <c r="X241" s="25"/>
    </row>
    <row r="242" spans="1:24" s="26" customFormat="1" ht="36.75" customHeight="1">
      <c r="A242" s="133" t="s">
        <v>152</v>
      </c>
      <c r="B242" s="130" t="s">
        <v>153</v>
      </c>
      <c r="C242" s="86">
        <v>240931.8</v>
      </c>
      <c r="D242" s="98"/>
      <c r="E242" s="98"/>
      <c r="F242" s="98"/>
      <c r="G242" s="98">
        <v>139741.2</v>
      </c>
      <c r="H242" s="98">
        <v>125933.6</v>
      </c>
      <c r="I242" s="98"/>
      <c r="J242" s="98">
        <f t="shared" si="82"/>
        <v>90.11916313871643</v>
      </c>
      <c r="K242" s="98">
        <f t="shared" si="81"/>
        <v>52.269397397935855</v>
      </c>
      <c r="L242" s="98"/>
      <c r="M242" s="98">
        <v>1970</v>
      </c>
      <c r="N242" s="98">
        <v>0</v>
      </c>
      <c r="O242" s="98"/>
      <c r="P242" s="98"/>
      <c r="Q242" s="98">
        <f t="shared" si="84"/>
        <v>0</v>
      </c>
      <c r="R242" s="98">
        <f t="shared" si="86"/>
        <v>242901.8</v>
      </c>
      <c r="S242" s="98">
        <f t="shared" si="87"/>
        <v>125933.6</v>
      </c>
      <c r="T242" s="98">
        <f t="shared" si="72"/>
        <v>51.84547829616742</v>
      </c>
      <c r="U242" s="23"/>
      <c r="V242" s="24"/>
      <c r="W242" s="25"/>
      <c r="X242" s="25"/>
    </row>
    <row r="243" spans="1:24" s="26" customFormat="1" ht="38.25" customHeight="1" hidden="1">
      <c r="A243" s="133" t="s">
        <v>219</v>
      </c>
      <c r="B243" s="134" t="s">
        <v>154</v>
      </c>
      <c r="C243" s="98">
        <v>0</v>
      </c>
      <c r="D243" s="98"/>
      <c r="E243" s="98"/>
      <c r="F243" s="98"/>
      <c r="G243" s="98"/>
      <c r="H243" s="98">
        <v>0</v>
      </c>
      <c r="I243" s="98"/>
      <c r="J243" s="98" t="e">
        <f t="shared" si="82"/>
        <v>#DIV/0!</v>
      </c>
      <c r="K243" s="98"/>
      <c r="L243" s="98"/>
      <c r="M243" s="98"/>
      <c r="N243" s="98">
        <v>0</v>
      </c>
      <c r="O243" s="98"/>
      <c r="P243" s="98"/>
      <c r="Q243" s="98" t="e">
        <f t="shared" si="84"/>
        <v>#DIV/0!</v>
      </c>
      <c r="R243" s="98">
        <f t="shared" si="86"/>
        <v>0</v>
      </c>
      <c r="S243" s="98">
        <f t="shared" si="87"/>
        <v>0</v>
      </c>
      <c r="T243" s="98" t="e">
        <f aca="true" t="shared" si="88" ref="T243:T291">S243/R243*100</f>
        <v>#DIV/0!</v>
      </c>
      <c r="U243" s="23"/>
      <c r="V243" s="24"/>
      <c r="W243" s="25"/>
      <c r="X243" s="25"/>
    </row>
    <row r="244" spans="1:24" s="26" customFormat="1" ht="84" customHeight="1" hidden="1">
      <c r="A244" s="147" t="s">
        <v>233</v>
      </c>
      <c r="B244" s="132">
        <v>6083</v>
      </c>
      <c r="C244" s="86"/>
      <c r="D244" s="98"/>
      <c r="E244" s="98"/>
      <c r="F244" s="98"/>
      <c r="G244" s="98"/>
      <c r="H244" s="98">
        <v>0</v>
      </c>
      <c r="I244" s="98"/>
      <c r="J244" s="98" t="e">
        <f t="shared" si="82"/>
        <v>#DIV/0!</v>
      </c>
      <c r="K244" s="98" t="e">
        <f>H244/C244*100</f>
        <v>#DIV/0!</v>
      </c>
      <c r="L244" s="98"/>
      <c r="M244" s="98">
        <v>0</v>
      </c>
      <c r="N244" s="98">
        <v>0</v>
      </c>
      <c r="O244" s="98"/>
      <c r="P244" s="98"/>
      <c r="Q244" s="98" t="e">
        <f t="shared" si="84"/>
        <v>#DIV/0!</v>
      </c>
      <c r="R244" s="98">
        <f t="shared" si="86"/>
        <v>0</v>
      </c>
      <c r="S244" s="98">
        <f t="shared" si="87"/>
        <v>0</v>
      </c>
      <c r="T244" s="98" t="e">
        <f t="shared" si="88"/>
        <v>#DIV/0!</v>
      </c>
      <c r="U244" s="23"/>
      <c r="V244" s="24"/>
      <c r="W244" s="25"/>
      <c r="X244" s="25"/>
    </row>
    <row r="245" spans="1:24" s="26" customFormat="1" ht="24" customHeight="1">
      <c r="A245" s="133" t="s">
        <v>217</v>
      </c>
      <c r="B245" s="130" t="s">
        <v>155</v>
      </c>
      <c r="C245" s="86">
        <v>2013.6</v>
      </c>
      <c r="D245" s="98"/>
      <c r="E245" s="98"/>
      <c r="F245" s="98"/>
      <c r="G245" s="98">
        <v>1085.9</v>
      </c>
      <c r="H245" s="98">
        <v>1044.3</v>
      </c>
      <c r="I245" s="98"/>
      <c r="J245" s="98">
        <f t="shared" si="82"/>
        <v>96.1690763422046</v>
      </c>
      <c r="K245" s="98">
        <f>H245/C245*100</f>
        <v>51.862336114421936</v>
      </c>
      <c r="L245" s="98"/>
      <c r="M245" s="98">
        <v>0</v>
      </c>
      <c r="N245" s="98">
        <v>0</v>
      </c>
      <c r="O245" s="98"/>
      <c r="P245" s="98"/>
      <c r="Q245" s="98">
        <v>0</v>
      </c>
      <c r="R245" s="98">
        <f t="shared" si="86"/>
        <v>2013.6</v>
      </c>
      <c r="S245" s="98">
        <f t="shared" si="87"/>
        <v>1044.3</v>
      </c>
      <c r="T245" s="98">
        <f t="shared" si="88"/>
        <v>51.862336114421936</v>
      </c>
      <c r="U245" s="23"/>
      <c r="V245" s="24"/>
      <c r="W245" s="25"/>
      <c r="X245" s="25"/>
    </row>
    <row r="246" spans="1:24" s="26" customFormat="1" ht="23.25" customHeight="1">
      <c r="A246" s="133" t="s">
        <v>218</v>
      </c>
      <c r="B246" s="130" t="s">
        <v>156</v>
      </c>
      <c r="C246" s="86">
        <v>200</v>
      </c>
      <c r="D246" s="98"/>
      <c r="E246" s="98"/>
      <c r="F246" s="98"/>
      <c r="G246" s="98">
        <v>150</v>
      </c>
      <c r="H246" s="98">
        <v>89.6</v>
      </c>
      <c r="I246" s="98"/>
      <c r="J246" s="98">
        <f t="shared" si="82"/>
        <v>59.73333333333333</v>
      </c>
      <c r="K246" s="98">
        <f>H246/C246*100</f>
        <v>44.8</v>
      </c>
      <c r="L246" s="98"/>
      <c r="M246" s="98">
        <v>0</v>
      </c>
      <c r="N246" s="98">
        <v>0</v>
      </c>
      <c r="O246" s="98"/>
      <c r="P246" s="98"/>
      <c r="Q246" s="98">
        <v>0</v>
      </c>
      <c r="R246" s="98">
        <f t="shared" si="86"/>
        <v>200</v>
      </c>
      <c r="S246" s="98">
        <f t="shared" si="87"/>
        <v>89.6</v>
      </c>
      <c r="T246" s="98">
        <f t="shared" si="88"/>
        <v>44.8</v>
      </c>
      <c r="U246" s="23"/>
      <c r="V246" s="24"/>
      <c r="W246" s="25"/>
      <c r="X246" s="25"/>
    </row>
    <row r="247" spans="1:24" s="26" customFormat="1" ht="25.5" customHeight="1">
      <c r="A247" s="96" t="s">
        <v>157</v>
      </c>
      <c r="B247" s="135" t="s">
        <v>158</v>
      </c>
      <c r="C247" s="136">
        <f aca="true" t="shared" si="89" ref="C247:H247">SUM(C248:C277)</f>
        <v>203025.6</v>
      </c>
      <c r="D247" s="136">
        <f t="shared" si="89"/>
        <v>0</v>
      </c>
      <c r="E247" s="136">
        <f t="shared" si="89"/>
        <v>0</v>
      </c>
      <c r="F247" s="136">
        <f t="shared" si="89"/>
        <v>0</v>
      </c>
      <c r="G247" s="136">
        <f t="shared" si="89"/>
        <v>97232</v>
      </c>
      <c r="H247" s="136">
        <f t="shared" si="89"/>
        <v>68359.79999999999</v>
      </c>
      <c r="I247" s="97" t="e">
        <f>I248+I249+I250+I251+I252+I253+I254+I255+I256+I257+#REF!+I259+I261+I263+I264+I266+I267+I268+I269+I270+I271+I272+I273+I274+I275+I276+I277</f>
        <v>#REF!</v>
      </c>
      <c r="J247" s="98">
        <f t="shared" si="82"/>
        <v>70.3058663814382</v>
      </c>
      <c r="K247" s="97">
        <f>H247/C247*100</f>
        <v>33.67053218904413</v>
      </c>
      <c r="L247" s="97" t="e">
        <f>L248+L249+L250+L251+L252+L253+L254+L255+L256+L257+#REF!+L259+L261+L263+L264+L266+L267+L268+L269+L270+L271+L272+L273+L274+L275+L276+L277</f>
        <v>#REF!</v>
      </c>
      <c r="M247" s="97">
        <f>SUM(M248:M277)</f>
        <v>130577.1</v>
      </c>
      <c r="N247" s="97">
        <f>SUM(N248:N277)</f>
        <v>56044.8</v>
      </c>
      <c r="O247" s="97" t="e">
        <f>O248+O249+O250+O251+O252+O253+O254+O255+O256+O257+#REF!+O259+O261+O263+O264+O266+O267+O268+O269+O270+O271+O272+O273+O274+O275+O276+O277</f>
        <v>#REF!</v>
      </c>
      <c r="P247" s="97" t="e">
        <f>P248+P249+P250+P251+P252+P253+P254+P255+P256+P257+#REF!+P259+P261+P263+P264+P266+P267+P268+P269+P270+P271+P272+P273+P274+P275+P276+P277</f>
        <v>#REF!</v>
      </c>
      <c r="Q247" s="97">
        <f t="shared" si="84"/>
        <v>42.9208490615889</v>
      </c>
      <c r="R247" s="97">
        <f>SUM(R248:R277)</f>
        <v>333602.7</v>
      </c>
      <c r="S247" s="97">
        <f>SUM(S248:S277)</f>
        <v>124404.59999999999</v>
      </c>
      <c r="T247" s="97">
        <f t="shared" si="88"/>
        <v>37.29124494495997</v>
      </c>
      <c r="U247" s="23"/>
      <c r="V247" s="60"/>
      <c r="W247" s="25"/>
      <c r="X247" s="25"/>
    </row>
    <row r="248" spans="1:24" s="26" customFormat="1" ht="25.5" customHeight="1">
      <c r="A248" s="133" t="s">
        <v>159</v>
      </c>
      <c r="B248" s="130" t="s">
        <v>160</v>
      </c>
      <c r="C248" s="86">
        <v>2049.9</v>
      </c>
      <c r="D248" s="98"/>
      <c r="E248" s="98"/>
      <c r="F248" s="98"/>
      <c r="G248" s="98">
        <v>983.1</v>
      </c>
      <c r="H248" s="98">
        <v>0</v>
      </c>
      <c r="I248" s="98"/>
      <c r="J248" s="98">
        <f t="shared" si="82"/>
        <v>0</v>
      </c>
      <c r="K248" s="98">
        <f>H248/C248*100</f>
        <v>0</v>
      </c>
      <c r="L248" s="98"/>
      <c r="M248" s="98">
        <v>0</v>
      </c>
      <c r="N248" s="98">
        <v>0</v>
      </c>
      <c r="O248" s="98"/>
      <c r="P248" s="98"/>
      <c r="Q248" s="98">
        <v>0</v>
      </c>
      <c r="R248" s="98">
        <f>C248+M248</f>
        <v>2049.9</v>
      </c>
      <c r="S248" s="98">
        <f aca="true" t="shared" si="90" ref="S248:S261">H248+N248</f>
        <v>0</v>
      </c>
      <c r="T248" s="98">
        <f t="shared" si="88"/>
        <v>0</v>
      </c>
      <c r="U248" s="23"/>
      <c r="V248" s="24"/>
      <c r="W248" s="25"/>
      <c r="X248" s="25"/>
    </row>
    <row r="249" spans="1:24" s="26" customFormat="1" ht="26.25">
      <c r="A249" s="133" t="s">
        <v>161</v>
      </c>
      <c r="B249" s="130" t="s">
        <v>162</v>
      </c>
      <c r="C249" s="86">
        <v>0</v>
      </c>
      <c r="D249" s="98"/>
      <c r="E249" s="98"/>
      <c r="F249" s="98"/>
      <c r="G249" s="98">
        <v>0</v>
      </c>
      <c r="H249" s="98">
        <v>0</v>
      </c>
      <c r="I249" s="98"/>
      <c r="J249" s="98">
        <v>0</v>
      </c>
      <c r="K249" s="98">
        <v>0</v>
      </c>
      <c r="L249" s="98"/>
      <c r="M249" s="98">
        <v>25</v>
      </c>
      <c r="N249" s="98">
        <v>0</v>
      </c>
      <c r="O249" s="98"/>
      <c r="P249" s="98"/>
      <c r="Q249" s="98">
        <f t="shared" si="84"/>
        <v>0</v>
      </c>
      <c r="R249" s="98">
        <f aca="true" t="shared" si="91" ref="R249:R261">M249+C249</f>
        <v>25</v>
      </c>
      <c r="S249" s="98">
        <f t="shared" si="90"/>
        <v>0</v>
      </c>
      <c r="T249" s="98">
        <f t="shared" si="88"/>
        <v>0</v>
      </c>
      <c r="U249" s="23"/>
      <c r="V249" s="24"/>
      <c r="W249" s="25"/>
      <c r="X249" s="25"/>
    </row>
    <row r="250" spans="1:24" s="26" customFormat="1" ht="25.5" customHeight="1">
      <c r="A250" s="133" t="s">
        <v>216</v>
      </c>
      <c r="B250" s="130" t="s">
        <v>163</v>
      </c>
      <c r="C250" s="86">
        <v>0</v>
      </c>
      <c r="D250" s="98"/>
      <c r="E250" s="98"/>
      <c r="F250" s="98"/>
      <c r="G250" s="98">
        <v>0</v>
      </c>
      <c r="H250" s="98">
        <v>0</v>
      </c>
      <c r="I250" s="98"/>
      <c r="J250" s="98">
        <v>0</v>
      </c>
      <c r="K250" s="98">
        <v>0</v>
      </c>
      <c r="L250" s="98"/>
      <c r="M250" s="98">
        <v>3150</v>
      </c>
      <c r="N250" s="98">
        <v>3150</v>
      </c>
      <c r="O250" s="98"/>
      <c r="P250" s="98"/>
      <c r="Q250" s="98">
        <f t="shared" si="84"/>
        <v>100</v>
      </c>
      <c r="R250" s="98">
        <f t="shared" si="91"/>
        <v>3150</v>
      </c>
      <c r="S250" s="98">
        <f t="shared" si="90"/>
        <v>3150</v>
      </c>
      <c r="T250" s="98">
        <f t="shared" si="88"/>
        <v>100</v>
      </c>
      <c r="U250" s="23"/>
      <c r="V250" s="24"/>
      <c r="W250" s="25"/>
      <c r="X250" s="25"/>
    </row>
    <row r="251" spans="1:24" s="26" customFormat="1" ht="30" customHeight="1">
      <c r="A251" s="133" t="s">
        <v>229</v>
      </c>
      <c r="B251" s="130" t="s">
        <v>164</v>
      </c>
      <c r="C251" s="86">
        <v>0</v>
      </c>
      <c r="D251" s="98"/>
      <c r="E251" s="98"/>
      <c r="F251" s="98"/>
      <c r="G251" s="98">
        <v>0</v>
      </c>
      <c r="H251" s="98">
        <v>0</v>
      </c>
      <c r="I251" s="98"/>
      <c r="J251" s="98">
        <v>0</v>
      </c>
      <c r="K251" s="98">
        <v>0</v>
      </c>
      <c r="L251" s="98"/>
      <c r="M251" s="98">
        <v>7650</v>
      </c>
      <c r="N251" s="98">
        <v>2600</v>
      </c>
      <c r="O251" s="98"/>
      <c r="P251" s="98"/>
      <c r="Q251" s="98">
        <f t="shared" si="84"/>
        <v>33.98692810457516</v>
      </c>
      <c r="R251" s="98">
        <f t="shared" si="91"/>
        <v>7650</v>
      </c>
      <c r="S251" s="98">
        <f t="shared" si="90"/>
        <v>2600</v>
      </c>
      <c r="T251" s="98">
        <f t="shared" si="88"/>
        <v>33.98692810457516</v>
      </c>
      <c r="U251" s="23"/>
      <c r="V251" s="24"/>
      <c r="W251" s="25"/>
      <c r="X251" s="25"/>
    </row>
    <row r="252" spans="1:24" s="26" customFormat="1" ht="30" customHeight="1" hidden="1">
      <c r="A252" s="133" t="s">
        <v>230</v>
      </c>
      <c r="B252" s="130" t="s">
        <v>165</v>
      </c>
      <c r="C252" s="86">
        <v>0</v>
      </c>
      <c r="D252" s="98"/>
      <c r="E252" s="98"/>
      <c r="F252" s="98"/>
      <c r="G252" s="98">
        <v>0</v>
      </c>
      <c r="H252" s="98">
        <v>0</v>
      </c>
      <c r="I252" s="98"/>
      <c r="J252" s="98">
        <v>0</v>
      </c>
      <c r="K252" s="98">
        <v>0</v>
      </c>
      <c r="L252" s="98"/>
      <c r="M252" s="98">
        <v>0</v>
      </c>
      <c r="N252" s="98">
        <v>0</v>
      </c>
      <c r="O252" s="98"/>
      <c r="P252" s="98"/>
      <c r="Q252" s="98" t="e">
        <f t="shared" si="84"/>
        <v>#DIV/0!</v>
      </c>
      <c r="R252" s="98">
        <f t="shared" si="91"/>
        <v>0</v>
      </c>
      <c r="S252" s="98">
        <f t="shared" si="90"/>
        <v>0</v>
      </c>
      <c r="T252" s="98" t="e">
        <f t="shared" si="88"/>
        <v>#DIV/0!</v>
      </c>
      <c r="U252" s="23"/>
      <c r="V252" s="24"/>
      <c r="W252" s="25"/>
      <c r="X252" s="25"/>
    </row>
    <row r="253" spans="1:24" s="26" customFormat="1" ht="27.75" customHeight="1" hidden="1">
      <c r="A253" s="133" t="s">
        <v>230</v>
      </c>
      <c r="B253" s="132">
        <v>7323</v>
      </c>
      <c r="C253" s="86">
        <v>0</v>
      </c>
      <c r="D253" s="98"/>
      <c r="E253" s="98"/>
      <c r="F253" s="98"/>
      <c r="G253" s="98">
        <v>0</v>
      </c>
      <c r="H253" s="98">
        <v>0</v>
      </c>
      <c r="I253" s="98"/>
      <c r="J253" s="98">
        <v>0</v>
      </c>
      <c r="K253" s="98">
        <v>0</v>
      </c>
      <c r="L253" s="98"/>
      <c r="M253" s="98">
        <v>0</v>
      </c>
      <c r="N253" s="98">
        <v>0</v>
      </c>
      <c r="O253" s="98"/>
      <c r="P253" s="98"/>
      <c r="Q253" s="98">
        <v>0</v>
      </c>
      <c r="R253" s="98">
        <f t="shared" si="91"/>
        <v>0</v>
      </c>
      <c r="S253" s="98">
        <f t="shared" si="90"/>
        <v>0</v>
      </c>
      <c r="T253" s="98">
        <v>0</v>
      </c>
      <c r="U253" s="23"/>
      <c r="V253" s="24"/>
      <c r="W253" s="25"/>
      <c r="X253" s="25"/>
    </row>
    <row r="254" spans="1:24" s="26" customFormat="1" ht="36" customHeight="1" hidden="1">
      <c r="A254" s="133" t="s">
        <v>220</v>
      </c>
      <c r="B254" s="130" t="s">
        <v>166</v>
      </c>
      <c r="C254" s="86">
        <v>0</v>
      </c>
      <c r="D254" s="98"/>
      <c r="E254" s="98"/>
      <c r="F254" s="98"/>
      <c r="G254" s="98">
        <v>0</v>
      </c>
      <c r="H254" s="98">
        <v>0</v>
      </c>
      <c r="I254" s="98"/>
      <c r="J254" s="98">
        <v>0</v>
      </c>
      <c r="K254" s="98">
        <v>0</v>
      </c>
      <c r="L254" s="98"/>
      <c r="M254" s="127">
        <v>0</v>
      </c>
      <c r="N254" s="98">
        <v>0</v>
      </c>
      <c r="O254" s="98"/>
      <c r="P254" s="98"/>
      <c r="Q254" s="98">
        <v>0</v>
      </c>
      <c r="R254" s="98">
        <f t="shared" si="91"/>
        <v>0</v>
      </c>
      <c r="S254" s="98">
        <f t="shared" si="90"/>
        <v>0</v>
      </c>
      <c r="T254" s="98">
        <v>0</v>
      </c>
      <c r="U254" s="23"/>
      <c r="V254" s="24"/>
      <c r="W254" s="25"/>
      <c r="X254" s="25"/>
    </row>
    <row r="255" spans="1:24" s="26" customFormat="1" ht="30" customHeight="1">
      <c r="A255" s="148" t="s">
        <v>273</v>
      </c>
      <c r="B255" s="137" t="s">
        <v>167</v>
      </c>
      <c r="C255" s="86">
        <v>0</v>
      </c>
      <c r="D255" s="98"/>
      <c r="E255" s="98"/>
      <c r="F255" s="98"/>
      <c r="G255" s="98">
        <v>0</v>
      </c>
      <c r="H255" s="98">
        <v>0</v>
      </c>
      <c r="I255" s="98"/>
      <c r="J255" s="98">
        <v>0</v>
      </c>
      <c r="K255" s="98">
        <v>0</v>
      </c>
      <c r="L255" s="126"/>
      <c r="M255" s="126">
        <v>500</v>
      </c>
      <c r="N255" s="126">
        <v>0</v>
      </c>
      <c r="O255" s="126"/>
      <c r="P255" s="126"/>
      <c r="Q255" s="98">
        <f t="shared" si="84"/>
        <v>0</v>
      </c>
      <c r="R255" s="98">
        <f t="shared" si="91"/>
        <v>500</v>
      </c>
      <c r="S255" s="126">
        <f t="shared" si="90"/>
        <v>0</v>
      </c>
      <c r="T255" s="126">
        <f t="shared" si="88"/>
        <v>0</v>
      </c>
      <c r="U255" s="23"/>
      <c r="V255" s="24"/>
      <c r="W255" s="25"/>
      <c r="X255" s="25"/>
    </row>
    <row r="256" spans="1:24" s="26" customFormat="1" ht="27" customHeight="1">
      <c r="A256" s="133" t="s">
        <v>274</v>
      </c>
      <c r="B256" s="134" t="s">
        <v>168</v>
      </c>
      <c r="C256" s="98">
        <v>106.2</v>
      </c>
      <c r="D256" s="98"/>
      <c r="E256" s="98"/>
      <c r="F256" s="98"/>
      <c r="G256" s="98">
        <v>0</v>
      </c>
      <c r="H256" s="98">
        <v>0</v>
      </c>
      <c r="I256" s="98"/>
      <c r="J256" s="98">
        <v>0</v>
      </c>
      <c r="K256" s="98">
        <f>H256/C256*100</f>
        <v>0</v>
      </c>
      <c r="L256" s="98"/>
      <c r="M256" s="98">
        <v>0</v>
      </c>
      <c r="N256" s="98">
        <v>0</v>
      </c>
      <c r="O256" s="98"/>
      <c r="P256" s="98"/>
      <c r="Q256" s="98">
        <v>0</v>
      </c>
      <c r="R256" s="98">
        <f t="shared" si="91"/>
        <v>106.2</v>
      </c>
      <c r="S256" s="98">
        <f t="shared" si="90"/>
        <v>0</v>
      </c>
      <c r="T256" s="98">
        <f t="shared" si="88"/>
        <v>0</v>
      </c>
      <c r="U256" s="23"/>
      <c r="V256" s="24"/>
      <c r="W256" s="25"/>
      <c r="X256" s="25"/>
    </row>
    <row r="257" spans="1:24" s="26" customFormat="1" ht="15" customHeight="1" hidden="1">
      <c r="A257" s="133" t="s">
        <v>169</v>
      </c>
      <c r="B257" s="134" t="s">
        <v>170</v>
      </c>
      <c r="C257" s="98"/>
      <c r="D257" s="98"/>
      <c r="E257" s="98"/>
      <c r="F257" s="98"/>
      <c r="G257" s="98"/>
      <c r="H257" s="98"/>
      <c r="I257" s="98"/>
      <c r="J257" s="98" t="e">
        <f t="shared" si="82"/>
        <v>#DIV/0!</v>
      </c>
      <c r="K257" s="98" t="e">
        <f>H257/C257*100</f>
        <v>#DIV/0!</v>
      </c>
      <c r="L257" s="98"/>
      <c r="M257" s="98"/>
      <c r="N257" s="98"/>
      <c r="O257" s="98"/>
      <c r="P257" s="98"/>
      <c r="Q257" s="98" t="e">
        <f t="shared" si="84"/>
        <v>#DIV/0!</v>
      </c>
      <c r="R257" s="98">
        <f t="shared" si="91"/>
        <v>0</v>
      </c>
      <c r="S257" s="98">
        <f t="shared" si="90"/>
        <v>0</v>
      </c>
      <c r="T257" s="98" t="e">
        <f t="shared" si="88"/>
        <v>#DIV/0!</v>
      </c>
      <c r="U257" s="23"/>
      <c r="V257" s="24"/>
      <c r="W257" s="25"/>
      <c r="X257" s="25"/>
    </row>
    <row r="258" spans="1:24" s="26" customFormat="1" ht="60" customHeight="1" hidden="1">
      <c r="A258" s="133" t="s">
        <v>248</v>
      </c>
      <c r="B258" s="138">
        <v>7363</v>
      </c>
      <c r="C258" s="86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23"/>
      <c r="V258" s="24"/>
      <c r="W258" s="25"/>
      <c r="X258" s="25"/>
    </row>
    <row r="259" spans="1:24" s="26" customFormat="1" ht="30" customHeight="1">
      <c r="A259" s="133" t="s">
        <v>206</v>
      </c>
      <c r="B259" s="139">
        <v>7366</v>
      </c>
      <c r="C259" s="86">
        <v>0</v>
      </c>
      <c r="D259" s="98"/>
      <c r="E259" s="98"/>
      <c r="F259" s="98"/>
      <c r="G259" s="98">
        <v>0</v>
      </c>
      <c r="H259" s="98">
        <v>0</v>
      </c>
      <c r="I259" s="98"/>
      <c r="J259" s="98">
        <v>0</v>
      </c>
      <c r="K259" s="98">
        <v>0</v>
      </c>
      <c r="L259" s="98"/>
      <c r="M259" s="98">
        <v>10769.3</v>
      </c>
      <c r="N259" s="98">
        <v>0</v>
      </c>
      <c r="O259" s="98"/>
      <c r="P259" s="98"/>
      <c r="Q259" s="98">
        <f t="shared" si="84"/>
        <v>0</v>
      </c>
      <c r="R259" s="98">
        <f t="shared" si="91"/>
        <v>10769.3</v>
      </c>
      <c r="S259" s="98">
        <f t="shared" si="90"/>
        <v>0</v>
      </c>
      <c r="T259" s="98">
        <f t="shared" si="88"/>
        <v>0</v>
      </c>
      <c r="U259" s="23"/>
      <c r="V259" s="24"/>
      <c r="W259" s="25"/>
      <c r="X259" s="25"/>
    </row>
    <row r="260" spans="1:24" s="26" customFormat="1" ht="2.25" customHeight="1" hidden="1">
      <c r="A260" s="133" t="s">
        <v>171</v>
      </c>
      <c r="B260" s="139">
        <v>7368</v>
      </c>
      <c r="C260" s="98"/>
      <c r="D260" s="98"/>
      <c r="E260" s="98"/>
      <c r="F260" s="98"/>
      <c r="G260" s="98"/>
      <c r="H260" s="98"/>
      <c r="I260" s="98"/>
      <c r="J260" s="98" t="e">
        <f t="shared" si="82"/>
        <v>#DIV/0!</v>
      </c>
      <c r="K260" s="98"/>
      <c r="L260" s="98"/>
      <c r="M260" s="98"/>
      <c r="N260" s="98"/>
      <c r="O260" s="98"/>
      <c r="P260" s="98"/>
      <c r="Q260" s="98" t="e">
        <f t="shared" si="84"/>
        <v>#DIV/0!</v>
      </c>
      <c r="R260" s="98">
        <f t="shared" si="91"/>
        <v>0</v>
      </c>
      <c r="S260" s="98">
        <f t="shared" si="90"/>
        <v>0</v>
      </c>
      <c r="T260" s="98" t="e">
        <f t="shared" si="88"/>
        <v>#DIV/0!</v>
      </c>
      <c r="U260" s="23"/>
      <c r="V260" s="24"/>
      <c r="W260" s="25"/>
      <c r="X260" s="25"/>
    </row>
    <row r="261" spans="1:24" s="26" customFormat="1" ht="33.75" customHeight="1">
      <c r="A261" s="149" t="s">
        <v>207</v>
      </c>
      <c r="B261" s="139">
        <v>7413</v>
      </c>
      <c r="C261" s="98">
        <v>1192</v>
      </c>
      <c r="D261" s="98"/>
      <c r="E261" s="98"/>
      <c r="F261" s="98"/>
      <c r="G261" s="98">
        <v>1189.9</v>
      </c>
      <c r="H261" s="98">
        <v>1160.2</v>
      </c>
      <c r="I261" s="98"/>
      <c r="J261" s="98">
        <v>0</v>
      </c>
      <c r="K261" s="98">
        <v>0</v>
      </c>
      <c r="L261" s="98"/>
      <c r="M261" s="98">
        <v>2245.5</v>
      </c>
      <c r="N261" s="98">
        <v>0</v>
      </c>
      <c r="O261" s="98"/>
      <c r="P261" s="98"/>
      <c r="Q261" s="98">
        <f t="shared" si="84"/>
        <v>0</v>
      </c>
      <c r="R261" s="98">
        <f t="shared" si="91"/>
        <v>3437.5</v>
      </c>
      <c r="S261" s="98">
        <f t="shared" si="90"/>
        <v>1160.2</v>
      </c>
      <c r="T261" s="98">
        <f t="shared" si="88"/>
        <v>33.75127272727273</v>
      </c>
      <c r="U261" s="23"/>
      <c r="V261" s="24"/>
      <c r="W261" s="25"/>
      <c r="X261" s="25"/>
    </row>
    <row r="262" spans="1:24" s="26" customFormat="1" ht="32.25" customHeight="1" hidden="1">
      <c r="A262" s="133"/>
      <c r="B262" s="139"/>
      <c r="C262" s="98"/>
      <c r="D262" s="98"/>
      <c r="E262" s="98"/>
      <c r="F262" s="98"/>
      <c r="G262" s="98"/>
      <c r="H262" s="98"/>
      <c r="I262" s="98"/>
      <c r="J262" s="98" t="e">
        <f t="shared" si="82"/>
        <v>#DIV/0!</v>
      </c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23"/>
      <c r="V262" s="24"/>
      <c r="W262" s="25"/>
      <c r="X262" s="25"/>
    </row>
    <row r="263" spans="1:24" s="26" customFormat="1" ht="38.25" customHeight="1">
      <c r="A263" s="133" t="s">
        <v>208</v>
      </c>
      <c r="B263" s="134" t="s">
        <v>172</v>
      </c>
      <c r="C263" s="98">
        <v>82385.3</v>
      </c>
      <c r="D263" s="98"/>
      <c r="E263" s="98"/>
      <c r="F263" s="98"/>
      <c r="G263" s="98">
        <v>45814.7</v>
      </c>
      <c r="H263" s="98">
        <v>45773.7</v>
      </c>
      <c r="I263" s="98"/>
      <c r="J263" s="98">
        <f t="shared" si="82"/>
        <v>99.91050907241562</v>
      </c>
      <c r="K263" s="98">
        <f>H263/C263*100</f>
        <v>55.560518684765356</v>
      </c>
      <c r="L263" s="98"/>
      <c r="M263" s="98">
        <v>0</v>
      </c>
      <c r="N263" s="98">
        <v>0</v>
      </c>
      <c r="O263" s="98"/>
      <c r="P263" s="98"/>
      <c r="Q263" s="98">
        <v>0</v>
      </c>
      <c r="R263" s="98">
        <f>M263+C263</f>
        <v>82385.3</v>
      </c>
      <c r="S263" s="98">
        <f>H263+N263</f>
        <v>45773.7</v>
      </c>
      <c r="T263" s="98">
        <f t="shared" si="88"/>
        <v>55.560518684765356</v>
      </c>
      <c r="U263" s="23"/>
      <c r="V263" s="24"/>
      <c r="W263" s="25"/>
      <c r="X263" s="25"/>
    </row>
    <row r="264" spans="1:24" s="26" customFormat="1" ht="30" customHeight="1" hidden="1">
      <c r="A264" s="150" t="s">
        <v>209</v>
      </c>
      <c r="B264" s="130" t="s">
        <v>173</v>
      </c>
      <c r="C264" s="86"/>
      <c r="D264" s="86"/>
      <c r="E264" s="86"/>
      <c r="F264" s="86"/>
      <c r="G264" s="86"/>
      <c r="H264" s="86"/>
      <c r="I264" s="86"/>
      <c r="J264" s="98" t="e">
        <f t="shared" si="82"/>
        <v>#DIV/0!</v>
      </c>
      <c r="K264" s="98" t="e">
        <f>H264/C264*100</f>
        <v>#DIV/0!</v>
      </c>
      <c r="L264" s="86"/>
      <c r="M264" s="86"/>
      <c r="N264" s="86"/>
      <c r="O264" s="86"/>
      <c r="P264" s="86"/>
      <c r="Q264" s="98"/>
      <c r="R264" s="98">
        <f>M264+C264</f>
        <v>0</v>
      </c>
      <c r="S264" s="86">
        <f>H264+N264</f>
        <v>0</v>
      </c>
      <c r="T264" s="86" t="e">
        <f t="shared" si="88"/>
        <v>#DIV/0!</v>
      </c>
      <c r="U264" s="23"/>
      <c r="V264" s="24"/>
      <c r="W264" s="25"/>
      <c r="X264" s="25"/>
    </row>
    <row r="265" spans="1:24" s="26" customFormat="1" ht="3" customHeight="1" hidden="1">
      <c r="A265" s="150"/>
      <c r="B265" s="130"/>
      <c r="C265" s="86"/>
      <c r="D265" s="86"/>
      <c r="E265" s="86"/>
      <c r="F265" s="86"/>
      <c r="G265" s="86"/>
      <c r="H265" s="86"/>
      <c r="I265" s="86"/>
      <c r="J265" s="98" t="e">
        <f t="shared" si="82"/>
        <v>#DIV/0!</v>
      </c>
      <c r="K265" s="98"/>
      <c r="L265" s="86"/>
      <c r="M265" s="86"/>
      <c r="N265" s="86"/>
      <c r="O265" s="86"/>
      <c r="P265" s="86"/>
      <c r="Q265" s="98"/>
      <c r="R265" s="98"/>
      <c r="S265" s="86"/>
      <c r="T265" s="86"/>
      <c r="U265" s="23"/>
      <c r="V265" s="24"/>
      <c r="W265" s="25"/>
      <c r="X265" s="25"/>
    </row>
    <row r="266" spans="1:24" s="26" customFormat="1" ht="49.5" customHeight="1">
      <c r="A266" s="133" t="s">
        <v>210</v>
      </c>
      <c r="B266" s="130" t="s">
        <v>174</v>
      </c>
      <c r="C266" s="86">
        <v>58552</v>
      </c>
      <c r="D266" s="98"/>
      <c r="E266" s="98"/>
      <c r="F266" s="98"/>
      <c r="G266" s="98">
        <v>27252</v>
      </c>
      <c r="H266" s="98">
        <v>17964.2</v>
      </c>
      <c r="I266" s="98"/>
      <c r="J266" s="98">
        <f t="shared" si="82"/>
        <v>65.91883164538382</v>
      </c>
      <c r="K266" s="98">
        <f>H266/C266*100</f>
        <v>30.68076239923487</v>
      </c>
      <c r="L266" s="98"/>
      <c r="M266" s="98">
        <v>600</v>
      </c>
      <c r="N266" s="98">
        <v>600</v>
      </c>
      <c r="O266" s="98"/>
      <c r="P266" s="98"/>
      <c r="Q266" s="98">
        <f t="shared" si="84"/>
        <v>100</v>
      </c>
      <c r="R266" s="98">
        <f aca="true" t="shared" si="92" ref="R266:R277">M266+C266</f>
        <v>59152</v>
      </c>
      <c r="S266" s="98">
        <f aca="true" t="shared" si="93" ref="S266:S277">H266+N266</f>
        <v>18564.2</v>
      </c>
      <c r="T266" s="98">
        <f t="shared" si="88"/>
        <v>31.383892345144716</v>
      </c>
      <c r="U266" s="23"/>
      <c r="V266" s="24"/>
      <c r="W266" s="25"/>
      <c r="X266" s="23"/>
    </row>
    <row r="267" spans="1:24" s="26" customFormat="1" ht="28.5" customHeight="1" hidden="1">
      <c r="A267" s="149" t="s">
        <v>175</v>
      </c>
      <c r="B267" s="140" t="s">
        <v>176</v>
      </c>
      <c r="C267" s="141"/>
      <c r="D267" s="98"/>
      <c r="E267" s="98"/>
      <c r="F267" s="98"/>
      <c r="G267" s="98"/>
      <c r="H267" s="98">
        <v>0</v>
      </c>
      <c r="I267" s="98"/>
      <c r="J267" s="98" t="e">
        <f t="shared" si="82"/>
        <v>#DIV/0!</v>
      </c>
      <c r="K267" s="98" t="e">
        <f>H267/C267*100</f>
        <v>#DIV/0!</v>
      </c>
      <c r="L267" s="98"/>
      <c r="M267" s="98">
        <v>0</v>
      </c>
      <c r="N267" s="98">
        <v>0</v>
      </c>
      <c r="O267" s="98"/>
      <c r="P267" s="98"/>
      <c r="Q267" s="98" t="e">
        <f t="shared" si="84"/>
        <v>#DIV/0!</v>
      </c>
      <c r="R267" s="98">
        <f t="shared" si="92"/>
        <v>0</v>
      </c>
      <c r="S267" s="98">
        <f t="shared" si="93"/>
        <v>0</v>
      </c>
      <c r="T267" s="98" t="e">
        <f t="shared" si="88"/>
        <v>#DIV/0!</v>
      </c>
      <c r="U267" s="23"/>
      <c r="V267" s="24"/>
      <c r="W267" s="25"/>
      <c r="X267" s="25"/>
    </row>
    <row r="268" spans="1:24" s="26" customFormat="1" ht="38.25" customHeight="1">
      <c r="A268" s="133" t="s">
        <v>177</v>
      </c>
      <c r="B268" s="140" t="s">
        <v>178</v>
      </c>
      <c r="C268" s="141">
        <v>9228.9</v>
      </c>
      <c r="D268" s="98"/>
      <c r="E268" s="98"/>
      <c r="F268" s="98"/>
      <c r="G268" s="98">
        <v>4377</v>
      </c>
      <c r="H268" s="98">
        <v>3367</v>
      </c>
      <c r="I268" s="98"/>
      <c r="J268" s="98">
        <f t="shared" si="82"/>
        <v>76.92483436143476</v>
      </c>
      <c r="K268" s="98">
        <f>H268/C268*100</f>
        <v>36.48322118562342</v>
      </c>
      <c r="L268" s="98"/>
      <c r="M268" s="98">
        <v>333.1</v>
      </c>
      <c r="N268" s="98">
        <v>0</v>
      </c>
      <c r="O268" s="98"/>
      <c r="P268" s="98"/>
      <c r="Q268" s="98">
        <f t="shared" si="84"/>
        <v>0</v>
      </c>
      <c r="R268" s="98">
        <f t="shared" si="92"/>
        <v>9562</v>
      </c>
      <c r="S268" s="98">
        <f t="shared" si="93"/>
        <v>3367</v>
      </c>
      <c r="T268" s="98">
        <f t="shared" si="88"/>
        <v>35.21229868228404</v>
      </c>
      <c r="U268" s="23"/>
      <c r="V268" s="24"/>
      <c r="W268" s="25"/>
      <c r="X268" s="25"/>
    </row>
    <row r="269" spans="1:24" s="26" customFormat="1" ht="25.5" customHeight="1" hidden="1">
      <c r="A269" s="133" t="s">
        <v>221</v>
      </c>
      <c r="B269" s="140"/>
      <c r="C269" s="141"/>
      <c r="D269" s="98"/>
      <c r="E269" s="98"/>
      <c r="F269" s="98"/>
      <c r="G269" s="98"/>
      <c r="H269" s="98"/>
      <c r="I269" s="98"/>
      <c r="J269" s="98" t="e">
        <f t="shared" si="82"/>
        <v>#DIV/0!</v>
      </c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23"/>
      <c r="V269" s="24"/>
      <c r="W269" s="25"/>
      <c r="X269" s="25"/>
    </row>
    <row r="270" spans="1:24" s="26" customFormat="1" ht="28.5" customHeight="1" hidden="1">
      <c r="A270" s="133" t="s">
        <v>222</v>
      </c>
      <c r="B270" s="140" t="s">
        <v>179</v>
      </c>
      <c r="C270" s="141"/>
      <c r="D270" s="98"/>
      <c r="E270" s="98"/>
      <c r="F270" s="98"/>
      <c r="G270" s="98"/>
      <c r="H270" s="98"/>
      <c r="I270" s="98"/>
      <c r="J270" s="98" t="e">
        <f t="shared" si="82"/>
        <v>#DIV/0!</v>
      </c>
      <c r="K270" s="98" t="e">
        <f>H270/C270*100</f>
        <v>#DIV/0!</v>
      </c>
      <c r="L270" s="98"/>
      <c r="M270" s="98">
        <v>0</v>
      </c>
      <c r="N270" s="98">
        <v>0</v>
      </c>
      <c r="O270" s="98"/>
      <c r="P270" s="98"/>
      <c r="Q270" s="98" t="e">
        <f t="shared" si="84"/>
        <v>#DIV/0!</v>
      </c>
      <c r="R270" s="98">
        <f t="shared" si="92"/>
        <v>0</v>
      </c>
      <c r="S270" s="98">
        <f t="shared" si="93"/>
        <v>0</v>
      </c>
      <c r="T270" s="98" t="e">
        <f t="shared" si="88"/>
        <v>#DIV/0!</v>
      </c>
      <c r="U270" s="23"/>
      <c r="V270" s="24"/>
      <c r="W270" s="25"/>
      <c r="X270" s="25"/>
    </row>
    <row r="271" spans="1:24" s="26" customFormat="1" ht="30" customHeight="1">
      <c r="A271" s="133" t="s">
        <v>223</v>
      </c>
      <c r="B271" s="140" t="s">
        <v>180</v>
      </c>
      <c r="C271" s="141">
        <v>51.8</v>
      </c>
      <c r="D271" s="98"/>
      <c r="E271" s="98"/>
      <c r="F271" s="98"/>
      <c r="G271" s="98">
        <v>30</v>
      </c>
      <c r="H271" s="98">
        <v>0</v>
      </c>
      <c r="I271" s="98"/>
      <c r="J271" s="98">
        <f t="shared" si="82"/>
        <v>0</v>
      </c>
      <c r="K271" s="98">
        <v>0</v>
      </c>
      <c r="L271" s="98"/>
      <c r="M271" s="98">
        <v>0</v>
      </c>
      <c r="N271" s="98">
        <v>0</v>
      </c>
      <c r="O271" s="98"/>
      <c r="P271" s="98"/>
      <c r="Q271" s="98">
        <v>0</v>
      </c>
      <c r="R271" s="98">
        <f t="shared" si="92"/>
        <v>51.8</v>
      </c>
      <c r="S271" s="98">
        <f t="shared" si="93"/>
        <v>0</v>
      </c>
      <c r="T271" s="98">
        <f t="shared" si="88"/>
        <v>0</v>
      </c>
      <c r="U271" s="23"/>
      <c r="V271" s="24"/>
      <c r="W271" s="25"/>
      <c r="X271" s="25"/>
    </row>
    <row r="272" spans="1:24" s="26" customFormat="1" ht="27.75" customHeight="1">
      <c r="A272" s="133" t="s">
        <v>181</v>
      </c>
      <c r="B272" s="140" t="s">
        <v>182</v>
      </c>
      <c r="C272" s="141">
        <v>0</v>
      </c>
      <c r="D272" s="98"/>
      <c r="E272" s="98"/>
      <c r="F272" s="98"/>
      <c r="G272" s="98">
        <v>0</v>
      </c>
      <c r="H272" s="98">
        <v>0</v>
      </c>
      <c r="I272" s="98"/>
      <c r="J272" s="98">
        <v>0</v>
      </c>
      <c r="K272" s="98">
        <v>0</v>
      </c>
      <c r="L272" s="98"/>
      <c r="M272" s="98">
        <v>500</v>
      </c>
      <c r="N272" s="98">
        <v>0</v>
      </c>
      <c r="O272" s="98"/>
      <c r="P272" s="98"/>
      <c r="Q272" s="98">
        <f t="shared" si="84"/>
        <v>0</v>
      </c>
      <c r="R272" s="98">
        <f t="shared" si="92"/>
        <v>500</v>
      </c>
      <c r="S272" s="98">
        <f t="shared" si="93"/>
        <v>0</v>
      </c>
      <c r="T272" s="98">
        <f t="shared" si="88"/>
        <v>0</v>
      </c>
      <c r="U272" s="23"/>
      <c r="V272" s="24"/>
      <c r="W272" s="25"/>
      <c r="X272" s="68"/>
    </row>
    <row r="273" spans="1:24" s="26" customFormat="1" ht="58.5" customHeight="1">
      <c r="A273" s="133" t="s">
        <v>224</v>
      </c>
      <c r="B273" s="140" t="s">
        <v>183</v>
      </c>
      <c r="C273" s="141">
        <v>0</v>
      </c>
      <c r="D273" s="98"/>
      <c r="E273" s="98"/>
      <c r="F273" s="98"/>
      <c r="G273" s="98">
        <v>0</v>
      </c>
      <c r="H273" s="98">
        <v>0</v>
      </c>
      <c r="I273" s="98"/>
      <c r="J273" s="98">
        <v>0</v>
      </c>
      <c r="K273" s="98">
        <v>0</v>
      </c>
      <c r="L273" s="98"/>
      <c r="M273" s="98">
        <v>49.9</v>
      </c>
      <c r="N273" s="98">
        <v>0</v>
      </c>
      <c r="O273" s="98"/>
      <c r="P273" s="98"/>
      <c r="Q273" s="98">
        <f t="shared" si="84"/>
        <v>0</v>
      </c>
      <c r="R273" s="98">
        <f t="shared" si="92"/>
        <v>49.9</v>
      </c>
      <c r="S273" s="98">
        <f t="shared" si="93"/>
        <v>0</v>
      </c>
      <c r="T273" s="98">
        <f t="shared" si="88"/>
        <v>0</v>
      </c>
      <c r="U273" s="23"/>
      <c r="V273" s="24"/>
      <c r="W273" s="25"/>
      <c r="X273" s="25"/>
    </row>
    <row r="274" spans="1:24" s="26" customFormat="1" ht="29.25" customHeight="1">
      <c r="A274" s="133" t="s">
        <v>225</v>
      </c>
      <c r="B274" s="140" t="s">
        <v>184</v>
      </c>
      <c r="C274" s="141">
        <v>0</v>
      </c>
      <c r="D274" s="98"/>
      <c r="E274" s="98"/>
      <c r="F274" s="98"/>
      <c r="G274" s="98">
        <v>0</v>
      </c>
      <c r="H274" s="98">
        <v>0</v>
      </c>
      <c r="I274" s="98"/>
      <c r="J274" s="98">
        <v>0</v>
      </c>
      <c r="K274" s="98">
        <v>0</v>
      </c>
      <c r="L274" s="98"/>
      <c r="M274" s="98">
        <v>104754.3</v>
      </c>
      <c r="N274" s="98">
        <v>49694.8</v>
      </c>
      <c r="O274" s="98"/>
      <c r="P274" s="98"/>
      <c r="Q274" s="98">
        <f t="shared" si="84"/>
        <v>47.4393891229286</v>
      </c>
      <c r="R274" s="98">
        <f t="shared" si="92"/>
        <v>104754.3</v>
      </c>
      <c r="S274" s="98">
        <f t="shared" si="93"/>
        <v>49694.8</v>
      </c>
      <c r="T274" s="98">
        <f t="shared" si="88"/>
        <v>47.4393891229286</v>
      </c>
      <c r="U274" s="23"/>
      <c r="V274" s="24" t="s">
        <v>29</v>
      </c>
      <c r="W274" s="25"/>
      <c r="X274" s="25"/>
    </row>
    <row r="275" spans="1:24" s="26" customFormat="1" ht="33" customHeight="1">
      <c r="A275" s="133" t="s">
        <v>185</v>
      </c>
      <c r="B275" s="140" t="s">
        <v>186</v>
      </c>
      <c r="C275" s="141">
        <v>342</v>
      </c>
      <c r="D275" s="98"/>
      <c r="E275" s="98"/>
      <c r="F275" s="98"/>
      <c r="G275" s="98">
        <v>342</v>
      </c>
      <c r="H275" s="98">
        <v>94.7</v>
      </c>
      <c r="I275" s="98"/>
      <c r="J275" s="98">
        <f t="shared" si="82"/>
        <v>27.690058479532166</v>
      </c>
      <c r="K275" s="98">
        <f>H275/C275*100</f>
        <v>27.690058479532166</v>
      </c>
      <c r="L275" s="98"/>
      <c r="M275" s="98">
        <v>0</v>
      </c>
      <c r="N275" s="98">
        <v>0</v>
      </c>
      <c r="O275" s="98"/>
      <c r="P275" s="98"/>
      <c r="Q275" s="98">
        <v>0</v>
      </c>
      <c r="R275" s="98">
        <f t="shared" si="92"/>
        <v>342</v>
      </c>
      <c r="S275" s="98">
        <f t="shared" si="93"/>
        <v>94.7</v>
      </c>
      <c r="T275" s="98">
        <f t="shared" si="88"/>
        <v>27.690058479532166</v>
      </c>
      <c r="U275" s="23"/>
      <c r="V275" s="24"/>
      <c r="W275" s="25"/>
      <c r="X275" s="25"/>
    </row>
    <row r="276" spans="1:24" s="26" customFormat="1" ht="125.25" customHeight="1" hidden="1">
      <c r="A276" s="146" t="s">
        <v>187</v>
      </c>
      <c r="B276" s="140"/>
      <c r="C276" s="141"/>
      <c r="D276" s="98"/>
      <c r="E276" s="98"/>
      <c r="F276" s="98"/>
      <c r="G276" s="98"/>
      <c r="H276" s="98"/>
      <c r="I276" s="98"/>
      <c r="J276" s="98" t="e">
        <f t="shared" si="82"/>
        <v>#DIV/0!</v>
      </c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23"/>
      <c r="V276" s="24"/>
      <c r="W276" s="25"/>
      <c r="X276" s="25"/>
    </row>
    <row r="277" spans="1:24" s="26" customFormat="1" ht="27.75" customHeight="1">
      <c r="A277" s="133" t="s">
        <v>226</v>
      </c>
      <c r="B277" s="140" t="s">
        <v>188</v>
      </c>
      <c r="C277" s="141">
        <v>49117.5</v>
      </c>
      <c r="D277" s="98"/>
      <c r="E277" s="98"/>
      <c r="F277" s="98"/>
      <c r="G277" s="98">
        <v>17243.3</v>
      </c>
      <c r="H277" s="98">
        <v>0</v>
      </c>
      <c r="I277" s="98"/>
      <c r="J277" s="98">
        <f t="shared" si="82"/>
        <v>0</v>
      </c>
      <c r="K277" s="98">
        <f>H277/C277*100</f>
        <v>0</v>
      </c>
      <c r="L277" s="98"/>
      <c r="M277" s="98">
        <v>0</v>
      </c>
      <c r="N277" s="98">
        <v>0</v>
      </c>
      <c r="O277" s="98"/>
      <c r="P277" s="98"/>
      <c r="Q277" s="98">
        <v>0</v>
      </c>
      <c r="R277" s="98">
        <f t="shared" si="92"/>
        <v>49117.5</v>
      </c>
      <c r="S277" s="98">
        <f t="shared" si="93"/>
        <v>0</v>
      </c>
      <c r="T277" s="98">
        <f t="shared" si="88"/>
        <v>0</v>
      </c>
      <c r="U277" s="23"/>
      <c r="V277" s="24"/>
      <c r="W277" s="25"/>
      <c r="X277" s="25"/>
    </row>
    <row r="278" spans="1:24" s="26" customFormat="1" ht="33" customHeight="1">
      <c r="A278" s="133" t="s">
        <v>331</v>
      </c>
      <c r="B278" s="142" t="s">
        <v>189</v>
      </c>
      <c r="C278" s="143">
        <f aca="true" t="shared" si="94" ref="C278:H278">SUM(C279:C283)</f>
        <v>78656.8</v>
      </c>
      <c r="D278" s="143">
        <f t="shared" si="94"/>
        <v>0</v>
      </c>
      <c r="E278" s="143">
        <f t="shared" si="94"/>
        <v>0</v>
      </c>
      <c r="F278" s="143">
        <f t="shared" si="94"/>
        <v>0</v>
      </c>
      <c r="G278" s="143">
        <f t="shared" si="94"/>
        <v>37760</v>
      </c>
      <c r="H278" s="143">
        <f t="shared" si="94"/>
        <v>34584.7</v>
      </c>
      <c r="I278" s="97" t="e">
        <f>#REF!+#REF!+I280+I281+I282+I283+I284</f>
        <v>#REF!</v>
      </c>
      <c r="J278" s="97">
        <f t="shared" si="82"/>
        <v>91.59083686440678</v>
      </c>
      <c r="K278" s="97">
        <f>H278/C278*100</f>
        <v>43.96911646545498</v>
      </c>
      <c r="L278" s="97" t="e">
        <f>#REF!+#REF!+L280+L281+L282+L283+L284</f>
        <v>#REF!</v>
      </c>
      <c r="M278" s="97">
        <f>SUM(M279:M283)</f>
        <v>12946.6</v>
      </c>
      <c r="N278" s="97">
        <f>SUM(N280:N283)</f>
        <v>1492.9</v>
      </c>
      <c r="O278" s="97"/>
      <c r="P278" s="97"/>
      <c r="Q278" s="97">
        <f t="shared" si="84"/>
        <v>11.531212828078415</v>
      </c>
      <c r="R278" s="97">
        <f>SUM(R280:R283)</f>
        <v>90903.4</v>
      </c>
      <c r="S278" s="97">
        <f>SUM(S280:S283)</f>
        <v>36077.6</v>
      </c>
      <c r="T278" s="97">
        <f t="shared" si="88"/>
        <v>39.687844459063136</v>
      </c>
      <c r="U278" s="23"/>
      <c r="V278" s="24"/>
      <c r="W278" s="25"/>
      <c r="X278" s="25"/>
    </row>
    <row r="279" spans="1:24" s="26" customFormat="1" ht="33" customHeight="1">
      <c r="A279" s="133" t="s">
        <v>297</v>
      </c>
      <c r="B279" s="139">
        <v>8110</v>
      </c>
      <c r="C279" s="141">
        <v>700</v>
      </c>
      <c r="D279" s="141"/>
      <c r="E279" s="141"/>
      <c r="F279" s="141"/>
      <c r="G279" s="141">
        <v>700</v>
      </c>
      <c r="H279" s="141">
        <v>0</v>
      </c>
      <c r="I279" s="98"/>
      <c r="J279" s="98">
        <v>0</v>
      </c>
      <c r="K279" s="98">
        <v>0</v>
      </c>
      <c r="L279" s="98"/>
      <c r="M279" s="98">
        <v>0</v>
      </c>
      <c r="N279" s="98">
        <v>0</v>
      </c>
      <c r="O279" s="98"/>
      <c r="P279" s="98"/>
      <c r="Q279" s="98">
        <v>0</v>
      </c>
      <c r="R279" s="98">
        <f>C279+M279</f>
        <v>700</v>
      </c>
      <c r="S279" s="98">
        <v>0</v>
      </c>
      <c r="T279" s="98">
        <v>0</v>
      </c>
      <c r="U279" s="23"/>
      <c r="V279" s="24"/>
      <c r="W279" s="25"/>
      <c r="X279" s="25"/>
    </row>
    <row r="280" spans="1:24" s="26" customFormat="1" ht="24.75" customHeight="1">
      <c r="A280" s="133" t="s">
        <v>298</v>
      </c>
      <c r="B280" s="139">
        <v>8230</v>
      </c>
      <c r="C280" s="98">
        <v>0</v>
      </c>
      <c r="D280" s="98"/>
      <c r="E280" s="98"/>
      <c r="F280" s="98"/>
      <c r="G280" s="98">
        <v>0</v>
      </c>
      <c r="H280" s="98">
        <v>0</v>
      </c>
      <c r="I280" s="98"/>
      <c r="J280" s="98">
        <v>0</v>
      </c>
      <c r="K280" s="98">
        <v>0</v>
      </c>
      <c r="L280" s="98"/>
      <c r="M280" s="98">
        <v>2700</v>
      </c>
      <c r="N280" s="98">
        <v>0</v>
      </c>
      <c r="O280" s="98"/>
      <c r="P280" s="98"/>
      <c r="Q280" s="98">
        <f t="shared" si="84"/>
        <v>0</v>
      </c>
      <c r="R280" s="98">
        <f>M280+C280</f>
        <v>2700</v>
      </c>
      <c r="S280" s="98">
        <f>H280+N280</f>
        <v>0</v>
      </c>
      <c r="T280" s="98">
        <f t="shared" si="88"/>
        <v>0</v>
      </c>
      <c r="U280" s="23"/>
      <c r="V280" s="24"/>
      <c r="W280" s="25"/>
      <c r="X280" s="25"/>
    </row>
    <row r="281" spans="1:24" s="26" customFormat="1" ht="34.5" customHeight="1">
      <c r="A281" s="133" t="s">
        <v>227</v>
      </c>
      <c r="B281" s="130" t="s">
        <v>190</v>
      </c>
      <c r="C281" s="98">
        <v>0</v>
      </c>
      <c r="D281" s="98"/>
      <c r="E281" s="98"/>
      <c r="F281" s="98"/>
      <c r="G281" s="98">
        <v>0</v>
      </c>
      <c r="H281" s="98">
        <v>0</v>
      </c>
      <c r="I281" s="98"/>
      <c r="J281" s="98">
        <v>0</v>
      </c>
      <c r="K281" s="98">
        <v>0</v>
      </c>
      <c r="L281" s="98"/>
      <c r="M281" s="98">
        <v>10246.6</v>
      </c>
      <c r="N281" s="98">
        <v>1492.9</v>
      </c>
      <c r="O281" s="98"/>
      <c r="P281" s="98"/>
      <c r="Q281" s="98">
        <f t="shared" si="84"/>
        <v>14.569710928503113</v>
      </c>
      <c r="R281" s="98">
        <f>M281+C281</f>
        <v>10246.6</v>
      </c>
      <c r="S281" s="98">
        <f>H281+N281</f>
        <v>1492.9</v>
      </c>
      <c r="T281" s="98">
        <f t="shared" si="88"/>
        <v>14.569710928503113</v>
      </c>
      <c r="U281" s="23"/>
      <c r="V281" s="24"/>
      <c r="W281" s="25"/>
      <c r="X281" s="25"/>
    </row>
    <row r="282" spans="1:24" s="26" customFormat="1" ht="36" customHeight="1">
      <c r="A282" s="133" t="s">
        <v>228</v>
      </c>
      <c r="B282" s="130" t="s">
        <v>191</v>
      </c>
      <c r="C282" s="86">
        <v>11441.5</v>
      </c>
      <c r="D282" s="98"/>
      <c r="E282" s="98"/>
      <c r="F282" s="98"/>
      <c r="G282" s="98">
        <v>5759.8</v>
      </c>
      <c r="H282" s="98">
        <v>3284.5</v>
      </c>
      <c r="I282" s="98"/>
      <c r="J282" s="98">
        <f t="shared" si="82"/>
        <v>57.02454946352303</v>
      </c>
      <c r="K282" s="98">
        <f>H282/C282*100</f>
        <v>28.706900319014117</v>
      </c>
      <c r="L282" s="98"/>
      <c r="M282" s="98">
        <v>0</v>
      </c>
      <c r="N282" s="98">
        <v>0</v>
      </c>
      <c r="O282" s="98"/>
      <c r="P282" s="98"/>
      <c r="Q282" s="98">
        <v>0</v>
      </c>
      <c r="R282" s="98">
        <f>M282+C282</f>
        <v>11441.5</v>
      </c>
      <c r="S282" s="98">
        <f>H282+N282</f>
        <v>3284.5</v>
      </c>
      <c r="T282" s="98">
        <f t="shared" si="88"/>
        <v>28.706900319014117</v>
      </c>
      <c r="U282" s="23"/>
      <c r="V282" s="24"/>
      <c r="W282" s="25"/>
      <c r="X282" s="25"/>
    </row>
    <row r="283" spans="1:24" s="26" customFormat="1" ht="27.75" customHeight="1">
      <c r="A283" s="133" t="s">
        <v>192</v>
      </c>
      <c r="B283" s="130" t="s">
        <v>193</v>
      </c>
      <c r="C283" s="86">
        <v>66515.3</v>
      </c>
      <c r="D283" s="98"/>
      <c r="E283" s="98"/>
      <c r="F283" s="98"/>
      <c r="G283" s="98">
        <v>31300.2</v>
      </c>
      <c r="H283" s="98">
        <v>31300.2</v>
      </c>
      <c r="I283" s="98"/>
      <c r="J283" s="98">
        <f>H283/G283*100</f>
        <v>100</v>
      </c>
      <c r="K283" s="98">
        <f>H283/C283*100</f>
        <v>47.0571432437349</v>
      </c>
      <c r="L283" s="98"/>
      <c r="M283" s="98">
        <v>0</v>
      </c>
      <c r="N283" s="98">
        <v>0</v>
      </c>
      <c r="O283" s="98"/>
      <c r="P283" s="98"/>
      <c r="Q283" s="98">
        <v>0</v>
      </c>
      <c r="R283" s="98">
        <f>M283+C283</f>
        <v>66515.3</v>
      </c>
      <c r="S283" s="98">
        <f>H283+N283</f>
        <v>31300.2</v>
      </c>
      <c r="T283" s="98">
        <f t="shared" si="88"/>
        <v>47.0571432437349</v>
      </c>
      <c r="U283" s="23"/>
      <c r="V283" s="24"/>
      <c r="W283" s="25"/>
      <c r="X283" s="25"/>
    </row>
    <row r="284" spans="1:24" s="26" customFormat="1" ht="23.25" customHeight="1" hidden="1">
      <c r="A284" s="133" t="s">
        <v>194</v>
      </c>
      <c r="B284" s="130" t="s">
        <v>195</v>
      </c>
      <c r="C284" s="86"/>
      <c r="D284" s="98"/>
      <c r="E284" s="98"/>
      <c r="F284" s="98"/>
      <c r="G284" s="98"/>
      <c r="H284" s="98"/>
      <c r="I284" s="98"/>
      <c r="J284" s="98"/>
      <c r="K284" s="97" t="e">
        <f>H284/C284*100</f>
        <v>#DIV/0!</v>
      </c>
      <c r="L284" s="98"/>
      <c r="M284" s="98">
        <v>0</v>
      </c>
      <c r="N284" s="98">
        <v>0</v>
      </c>
      <c r="O284" s="98"/>
      <c r="P284" s="98"/>
      <c r="Q284" s="97" t="e">
        <f t="shared" si="84"/>
        <v>#DIV/0!</v>
      </c>
      <c r="R284" s="98">
        <v>0</v>
      </c>
      <c r="S284" s="98">
        <f>H284+N284</f>
        <v>0</v>
      </c>
      <c r="T284" s="98">
        <v>0</v>
      </c>
      <c r="U284" s="23"/>
      <c r="V284" s="24"/>
      <c r="W284" s="25"/>
      <c r="X284" s="25"/>
    </row>
    <row r="285" spans="1:24" s="26" customFormat="1" ht="33.75" customHeight="1">
      <c r="A285" s="96" t="s">
        <v>196</v>
      </c>
      <c r="B285" s="135" t="s">
        <v>197</v>
      </c>
      <c r="C285" s="136">
        <f>SUM(C286:C290)</f>
        <v>5599.3</v>
      </c>
      <c r="D285" s="136">
        <f>SUM(D288:D290)</f>
        <v>0</v>
      </c>
      <c r="E285" s="136">
        <f>SUM(E288:E290)</f>
        <v>0</v>
      </c>
      <c r="F285" s="136">
        <f>SUM(F288:F290)</f>
        <v>0</v>
      </c>
      <c r="G285" s="136">
        <f>SUM(G286:G290)</f>
        <v>5599.3</v>
      </c>
      <c r="H285" s="136">
        <f>SUM(H286:H290)</f>
        <v>47.8</v>
      </c>
      <c r="I285" s="136">
        <f aca="true" t="shared" si="95" ref="I285:Q285">SUM(I288:I290)</f>
        <v>0</v>
      </c>
      <c r="J285" s="97">
        <f aca="true" t="shared" si="96" ref="J285:J291">H285/G285*100</f>
        <v>0.8536781383387207</v>
      </c>
      <c r="K285" s="97">
        <f>H285/C285*100</f>
        <v>0.8536781383387207</v>
      </c>
      <c r="L285" s="136">
        <f t="shared" si="95"/>
        <v>0</v>
      </c>
      <c r="M285" s="136">
        <f t="shared" si="95"/>
        <v>648.5</v>
      </c>
      <c r="N285" s="136">
        <f t="shared" si="95"/>
        <v>0</v>
      </c>
      <c r="O285" s="136">
        <f t="shared" si="95"/>
        <v>0</v>
      </c>
      <c r="P285" s="136">
        <f t="shared" si="95"/>
        <v>0</v>
      </c>
      <c r="Q285" s="136">
        <f t="shared" si="95"/>
        <v>0</v>
      </c>
      <c r="R285" s="136">
        <f>SUM(R286:R290)</f>
        <v>6247.8</v>
      </c>
      <c r="S285" s="136">
        <f>SUM(S286:S290)</f>
        <v>47.8</v>
      </c>
      <c r="T285" s="97">
        <f t="shared" si="88"/>
        <v>0.765069304395147</v>
      </c>
      <c r="U285" s="23"/>
      <c r="V285" s="24"/>
      <c r="W285" s="25"/>
      <c r="X285" s="25"/>
    </row>
    <row r="286" spans="1:24" s="26" customFormat="1" ht="82.5" customHeight="1">
      <c r="A286" s="72" t="s">
        <v>324</v>
      </c>
      <c r="B286" s="132">
        <v>9410</v>
      </c>
      <c r="C286" s="86">
        <v>47.8</v>
      </c>
      <c r="D286" s="98"/>
      <c r="E286" s="98"/>
      <c r="F286" s="98"/>
      <c r="G286" s="98">
        <v>47.8</v>
      </c>
      <c r="H286" s="98">
        <v>47.8</v>
      </c>
      <c r="I286" s="98"/>
      <c r="J286" s="98">
        <f t="shared" si="96"/>
        <v>100</v>
      </c>
      <c r="K286" s="98">
        <f>H286/C286*100</f>
        <v>100</v>
      </c>
      <c r="L286" s="98"/>
      <c r="M286" s="98">
        <v>0</v>
      </c>
      <c r="N286" s="98">
        <v>0</v>
      </c>
      <c r="O286" s="98"/>
      <c r="P286" s="98"/>
      <c r="Q286" s="98">
        <v>0</v>
      </c>
      <c r="R286" s="98">
        <f>M286+C286</f>
        <v>47.8</v>
      </c>
      <c r="S286" s="98">
        <f>H286+N286</f>
        <v>47.8</v>
      </c>
      <c r="T286" s="98">
        <f t="shared" si="88"/>
        <v>100</v>
      </c>
      <c r="U286" s="23"/>
      <c r="V286" s="24"/>
      <c r="W286" s="25"/>
      <c r="X286" s="25"/>
    </row>
    <row r="287" spans="1:24" s="26" customFormat="1" ht="24" customHeight="1" hidden="1">
      <c r="A287" s="133" t="s">
        <v>200</v>
      </c>
      <c r="B287" s="130" t="s">
        <v>201</v>
      </c>
      <c r="C287" s="86"/>
      <c r="D287" s="98"/>
      <c r="E287" s="98"/>
      <c r="F287" s="98"/>
      <c r="G287" s="98"/>
      <c r="H287" s="98"/>
      <c r="I287" s="98"/>
      <c r="J287" s="98"/>
      <c r="K287" s="97"/>
      <c r="L287" s="98"/>
      <c r="M287" s="98"/>
      <c r="N287" s="98"/>
      <c r="O287" s="98"/>
      <c r="P287" s="98"/>
      <c r="Q287" s="97"/>
      <c r="R287" s="98">
        <v>0</v>
      </c>
      <c r="S287" s="98">
        <f>H287+N287</f>
        <v>0</v>
      </c>
      <c r="T287" s="98">
        <v>0</v>
      </c>
      <c r="U287" s="23"/>
      <c r="V287" s="24"/>
      <c r="W287" s="25"/>
      <c r="X287" s="25"/>
    </row>
    <row r="288" spans="1:24" s="26" customFormat="1" ht="30" customHeight="1" hidden="1">
      <c r="A288" s="133" t="s">
        <v>277</v>
      </c>
      <c r="B288" s="132">
        <v>9750</v>
      </c>
      <c r="C288" s="86">
        <v>0</v>
      </c>
      <c r="D288" s="98"/>
      <c r="E288" s="98"/>
      <c r="F288" s="98"/>
      <c r="G288" s="98"/>
      <c r="H288" s="98">
        <v>0</v>
      </c>
      <c r="I288" s="98"/>
      <c r="J288" s="98"/>
      <c r="K288" s="97"/>
      <c r="L288" s="98"/>
      <c r="M288" s="98"/>
      <c r="N288" s="98"/>
      <c r="O288" s="98"/>
      <c r="P288" s="98"/>
      <c r="Q288" s="97"/>
      <c r="R288" s="98"/>
      <c r="S288" s="98"/>
      <c r="T288" s="98"/>
      <c r="U288" s="23"/>
      <c r="V288" s="24"/>
      <c r="W288" s="25"/>
      <c r="X288" s="25"/>
    </row>
    <row r="289" spans="1:24" s="26" customFormat="1" ht="42.75" customHeight="1" hidden="1">
      <c r="A289" s="133" t="s">
        <v>77</v>
      </c>
      <c r="B289" s="130" t="s">
        <v>198</v>
      </c>
      <c r="C289" s="86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23"/>
      <c r="V289" s="24"/>
      <c r="W289" s="25"/>
      <c r="X289" s="25"/>
    </row>
    <row r="290" spans="1:24" s="26" customFormat="1" ht="59.25" customHeight="1">
      <c r="A290" s="72" t="s">
        <v>272</v>
      </c>
      <c r="B290" s="134" t="s">
        <v>199</v>
      </c>
      <c r="C290" s="98">
        <v>5551.5</v>
      </c>
      <c r="D290" s="98"/>
      <c r="E290" s="98"/>
      <c r="F290" s="98"/>
      <c r="G290" s="98">
        <v>5551.5</v>
      </c>
      <c r="H290" s="98">
        <v>0</v>
      </c>
      <c r="I290" s="98"/>
      <c r="J290" s="98">
        <f t="shared" si="96"/>
        <v>0</v>
      </c>
      <c r="K290" s="98">
        <f>H290/C290*100</f>
        <v>0</v>
      </c>
      <c r="L290" s="98"/>
      <c r="M290" s="98">
        <v>648.5</v>
      </c>
      <c r="N290" s="98">
        <v>0</v>
      </c>
      <c r="O290" s="98"/>
      <c r="P290" s="98"/>
      <c r="Q290" s="98">
        <v>0</v>
      </c>
      <c r="R290" s="98">
        <f>M290+C290</f>
        <v>6200</v>
      </c>
      <c r="S290" s="98">
        <f>H290+N290</f>
        <v>0</v>
      </c>
      <c r="T290" s="98">
        <f t="shared" si="88"/>
        <v>0</v>
      </c>
      <c r="U290" s="23"/>
      <c r="V290" s="24"/>
      <c r="W290" s="25"/>
      <c r="X290" s="25"/>
    </row>
    <row r="291" spans="1:24" s="26" customFormat="1" ht="34.5" customHeight="1">
      <c r="A291" s="80" t="s">
        <v>301</v>
      </c>
      <c r="B291" s="131"/>
      <c r="C291" s="97">
        <f aca="true" t="shared" si="97" ref="C291:I291">C162+C247+C237+C236+C278+C285</f>
        <v>2459334.8</v>
      </c>
      <c r="D291" s="97">
        <f t="shared" si="97"/>
        <v>0</v>
      </c>
      <c r="E291" s="97">
        <f t="shared" si="97"/>
        <v>0</v>
      </c>
      <c r="F291" s="97">
        <f t="shared" si="97"/>
        <v>0</v>
      </c>
      <c r="G291" s="97">
        <f t="shared" si="97"/>
        <v>1291414.9000000001</v>
      </c>
      <c r="H291" s="97">
        <f t="shared" si="97"/>
        <v>992141.5999999999</v>
      </c>
      <c r="I291" s="97" t="e">
        <f t="shared" si="97"/>
        <v>#REF!</v>
      </c>
      <c r="J291" s="97">
        <f t="shared" si="96"/>
        <v>76.82593719493246</v>
      </c>
      <c r="K291" s="97">
        <f>H291/C291*100</f>
        <v>40.34186805310119</v>
      </c>
      <c r="L291" s="97" t="e">
        <f>L162+L247+L237+L236+L278+L285</f>
        <v>#REF!</v>
      </c>
      <c r="M291" s="97">
        <f>M285+M278+M247+M237+M236+M162</f>
        <v>302064.3</v>
      </c>
      <c r="N291" s="97">
        <f>N285+N278+N247+N237+N236+N162</f>
        <v>79152.80000000002</v>
      </c>
      <c r="O291" s="97" t="e">
        <f>O162+O247+O237+O236+O278+O285</f>
        <v>#REF!</v>
      </c>
      <c r="P291" s="97" t="e">
        <f>P162+P247+P237+P236+P278+P285</f>
        <v>#REF!</v>
      </c>
      <c r="Q291" s="97">
        <f t="shared" si="84"/>
        <v>26.20395723691943</v>
      </c>
      <c r="R291" s="97">
        <f>R162+R247+R237+R236+R278+R285</f>
        <v>2760669.099999999</v>
      </c>
      <c r="S291" s="97">
        <f>S162+S247+S237+S236+S278+S285</f>
        <v>1071294.4000000001</v>
      </c>
      <c r="T291" s="97">
        <f t="shared" si="88"/>
        <v>38.80560694506997</v>
      </c>
      <c r="U291" s="23"/>
      <c r="V291" s="24"/>
      <c r="W291" s="25"/>
      <c r="X291" s="25"/>
    </row>
    <row r="292" spans="1:24" s="26" customFormat="1" ht="45" customHeight="1">
      <c r="A292" s="178" t="s">
        <v>247</v>
      </c>
      <c r="B292" s="179"/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80"/>
      <c r="U292" s="23"/>
      <c r="V292" s="24"/>
      <c r="W292" s="25"/>
      <c r="X292" s="25"/>
    </row>
    <row r="293" spans="1:24" s="26" customFormat="1" ht="69.75" customHeight="1">
      <c r="A293" s="72" t="s">
        <v>332</v>
      </c>
      <c r="B293" s="139">
        <v>402102</v>
      </c>
      <c r="C293" s="98">
        <v>0</v>
      </c>
      <c r="D293" s="98"/>
      <c r="E293" s="98"/>
      <c r="F293" s="98"/>
      <c r="G293" s="98">
        <v>0</v>
      </c>
      <c r="H293" s="98">
        <v>0</v>
      </c>
      <c r="I293" s="98"/>
      <c r="J293" s="98">
        <v>0</v>
      </c>
      <c r="K293" s="98">
        <v>0</v>
      </c>
      <c r="L293" s="98"/>
      <c r="M293" s="98">
        <v>118090.9</v>
      </c>
      <c r="N293" s="98">
        <v>38985.5</v>
      </c>
      <c r="O293" s="98"/>
      <c r="P293" s="98"/>
      <c r="Q293" s="98">
        <f>N293/M293*100</f>
        <v>33.01312802256567</v>
      </c>
      <c r="R293" s="98">
        <f>C293+M293</f>
        <v>118090.9</v>
      </c>
      <c r="S293" s="98">
        <f>H293+N293</f>
        <v>38985.5</v>
      </c>
      <c r="T293" s="98">
        <f>S293/R293*100</f>
        <v>33.01312802256567</v>
      </c>
      <c r="U293" s="23"/>
      <c r="V293" s="24"/>
      <c r="W293" s="25"/>
      <c r="X293" s="25"/>
    </row>
    <row r="294" spans="1:24" s="26" customFormat="1" ht="71.25" customHeight="1">
      <c r="A294" s="72" t="s">
        <v>333</v>
      </c>
      <c r="B294" s="139">
        <v>402202</v>
      </c>
      <c r="C294" s="98">
        <v>0</v>
      </c>
      <c r="D294" s="98"/>
      <c r="E294" s="98"/>
      <c r="F294" s="98"/>
      <c r="G294" s="98">
        <v>0</v>
      </c>
      <c r="H294" s="98">
        <v>0</v>
      </c>
      <c r="I294" s="98"/>
      <c r="J294" s="98">
        <v>0</v>
      </c>
      <c r="K294" s="98">
        <v>0</v>
      </c>
      <c r="L294" s="98"/>
      <c r="M294" s="98">
        <v>4425</v>
      </c>
      <c r="N294" s="98">
        <v>1475</v>
      </c>
      <c r="O294" s="98"/>
      <c r="P294" s="98"/>
      <c r="Q294" s="98">
        <f>N294/M294*100</f>
        <v>33.33333333333333</v>
      </c>
      <c r="R294" s="98">
        <f>C294+M294</f>
        <v>4425</v>
      </c>
      <c r="S294" s="98">
        <f>H294+N294</f>
        <v>1475</v>
      </c>
      <c r="T294" s="98">
        <f>S294/R294*100</f>
        <v>33.33333333333333</v>
      </c>
      <c r="U294" s="23"/>
      <c r="V294" s="24"/>
      <c r="W294" s="25"/>
      <c r="X294" s="25"/>
    </row>
    <row r="295" spans="1:24" s="26" customFormat="1" ht="54" customHeight="1">
      <c r="A295" s="151" t="s">
        <v>302</v>
      </c>
      <c r="B295" s="131"/>
      <c r="C295" s="97">
        <f aca="true" t="shared" si="98" ref="C295:J295">C291+C294+C293</f>
        <v>2459334.8</v>
      </c>
      <c r="D295" s="97">
        <f t="shared" si="98"/>
        <v>0</v>
      </c>
      <c r="E295" s="97">
        <f t="shared" si="98"/>
        <v>0</v>
      </c>
      <c r="F295" s="97">
        <f t="shared" si="98"/>
        <v>0</v>
      </c>
      <c r="G295" s="97">
        <f t="shared" si="98"/>
        <v>1291414.9000000001</v>
      </c>
      <c r="H295" s="97">
        <f t="shared" si="98"/>
        <v>992141.5999999999</v>
      </c>
      <c r="I295" s="97" t="e">
        <f t="shared" si="98"/>
        <v>#REF!</v>
      </c>
      <c r="J295" s="97">
        <f t="shared" si="98"/>
        <v>76.82593719493246</v>
      </c>
      <c r="K295" s="97">
        <f aca="true" t="shared" si="99" ref="K295:P295">K291+K294</f>
        <v>40.34186805310119</v>
      </c>
      <c r="L295" s="97" t="e">
        <f t="shared" si="99"/>
        <v>#REF!</v>
      </c>
      <c r="M295" s="97">
        <f>M291+M293+M294</f>
        <v>424580.19999999995</v>
      </c>
      <c r="N295" s="97">
        <f>N291+N293+N294</f>
        <v>119613.30000000002</v>
      </c>
      <c r="O295" s="97" t="e">
        <f t="shared" si="99"/>
        <v>#REF!</v>
      </c>
      <c r="P295" s="97" t="e">
        <f t="shared" si="99"/>
        <v>#REF!</v>
      </c>
      <c r="Q295" s="97">
        <f>N295/M295*100</f>
        <v>28.172133321337178</v>
      </c>
      <c r="R295" s="97">
        <f>R291+R293+R294</f>
        <v>2883184.999999999</v>
      </c>
      <c r="S295" s="97">
        <f>S291+S293+S294</f>
        <v>1111754.9000000001</v>
      </c>
      <c r="T295" s="97">
        <f>S295/R295*100</f>
        <v>38.55995713074258</v>
      </c>
      <c r="U295" s="23"/>
      <c r="V295" s="60"/>
      <c r="W295" s="25"/>
      <c r="X295" s="25"/>
    </row>
    <row r="296" spans="1:20" ht="69.75" customHeight="1">
      <c r="A296" s="152"/>
      <c r="B296" s="153"/>
      <c r="C296" s="153"/>
      <c r="D296" s="154"/>
      <c r="E296" s="154"/>
      <c r="F296" s="154"/>
      <c r="G296" s="154"/>
      <c r="H296" s="155"/>
      <c r="I296" s="154"/>
      <c r="J296" s="154"/>
      <c r="K296" s="154"/>
      <c r="L296" s="154"/>
      <c r="M296" s="156"/>
      <c r="N296" s="155"/>
      <c r="O296" s="156" t="e">
        <f>O162+O236+O237+O247+O278+O285</f>
        <v>#REF!</v>
      </c>
      <c r="P296" s="156" t="e">
        <f>P162+P236+P237+P247+P278+P285</f>
        <v>#REF!</v>
      </c>
      <c r="Q296" s="154"/>
      <c r="R296" s="154"/>
      <c r="S296" s="155"/>
      <c r="T296" s="154"/>
    </row>
    <row r="297" spans="1:22" ht="129" customHeight="1">
      <c r="A297" s="189" t="s">
        <v>335</v>
      </c>
      <c r="B297" s="189"/>
      <c r="C297" s="189"/>
      <c r="D297" s="189"/>
      <c r="E297" s="189"/>
      <c r="F297" s="189"/>
      <c r="G297" s="157"/>
      <c r="H297" s="158"/>
      <c r="I297" s="159"/>
      <c r="J297" s="159"/>
      <c r="K297" s="159"/>
      <c r="L297" s="159"/>
      <c r="M297" s="160"/>
      <c r="N297" s="161"/>
      <c r="O297" s="160"/>
      <c r="P297" s="160"/>
      <c r="Q297" s="160"/>
      <c r="R297" s="162" t="s">
        <v>336</v>
      </c>
      <c r="S297" s="163"/>
      <c r="T297" s="164"/>
      <c r="V297" s="61"/>
    </row>
    <row r="298" spans="1:20" ht="30">
      <c r="A298" s="19"/>
      <c r="B298" s="19"/>
      <c r="C298" s="19"/>
      <c r="D298" s="19"/>
      <c r="E298" s="19"/>
      <c r="F298" s="19"/>
      <c r="G298" s="19"/>
      <c r="H298" s="57"/>
      <c r="I298" s="19"/>
      <c r="J298" s="19"/>
      <c r="K298" s="19"/>
      <c r="L298" s="19"/>
      <c r="M298" s="21"/>
      <c r="N298" s="63"/>
      <c r="O298" s="20"/>
      <c r="P298" s="20"/>
      <c r="Q298" s="22"/>
      <c r="R298" s="22"/>
      <c r="S298" s="66"/>
      <c r="T298" s="20"/>
    </row>
    <row r="299" spans="1:20" ht="18.75" customHeight="1">
      <c r="A299" s="19"/>
      <c r="B299" s="19"/>
      <c r="C299" s="19"/>
      <c r="D299" s="19"/>
      <c r="E299" s="19"/>
      <c r="F299" s="19"/>
      <c r="G299" s="19"/>
      <c r="H299" s="57"/>
      <c r="I299" s="19"/>
      <c r="J299" s="19"/>
      <c r="K299" s="19"/>
      <c r="L299" s="19"/>
      <c r="M299" s="21"/>
      <c r="N299" s="63"/>
      <c r="O299" s="20"/>
      <c r="P299" s="20"/>
      <c r="Q299" s="20"/>
      <c r="R299" s="20"/>
      <c r="S299" s="63"/>
      <c r="T299" s="20"/>
    </row>
    <row r="300" spans="1:20" ht="18">
      <c r="A300" s="19"/>
      <c r="B300" s="19"/>
      <c r="C300" s="19"/>
      <c r="D300" s="19"/>
      <c r="E300" s="19"/>
      <c r="F300" s="19"/>
      <c r="G300" s="19"/>
      <c r="H300" s="57"/>
      <c r="I300" s="19"/>
      <c r="J300" s="19"/>
      <c r="K300" s="19"/>
      <c r="L300" s="19"/>
      <c r="M300" s="21"/>
      <c r="N300" s="63"/>
      <c r="O300" s="20"/>
      <c r="P300" s="20"/>
      <c r="Q300" s="20"/>
      <c r="R300" s="20"/>
      <c r="S300" s="63"/>
      <c r="T300" s="20"/>
    </row>
    <row r="301" spans="1:20" ht="18">
      <c r="A301" s="19"/>
      <c r="B301" s="19"/>
      <c r="C301" s="19"/>
      <c r="D301" s="19"/>
      <c r="E301" s="19"/>
      <c r="F301" s="19"/>
      <c r="G301" s="19"/>
      <c r="H301" s="57"/>
      <c r="I301" s="19"/>
      <c r="J301" s="19"/>
      <c r="K301" s="19"/>
      <c r="L301" s="19"/>
      <c r="M301" s="21"/>
      <c r="N301" s="63"/>
      <c r="O301" s="20"/>
      <c r="P301" s="20"/>
      <c r="Q301" s="20"/>
      <c r="R301" s="20"/>
      <c r="S301" s="63"/>
      <c r="T301" s="20"/>
    </row>
    <row r="302" spans="1:20" ht="18">
      <c r="A302" s="19"/>
      <c r="B302" s="19"/>
      <c r="C302" s="19"/>
      <c r="D302" s="19"/>
      <c r="E302" s="19"/>
      <c r="F302" s="19"/>
      <c r="G302" s="19"/>
      <c r="H302" s="57"/>
      <c r="I302" s="19"/>
      <c r="J302" s="19"/>
      <c r="K302" s="19"/>
      <c r="L302" s="19"/>
      <c r="M302" s="21"/>
      <c r="N302" s="63"/>
      <c r="O302" s="20"/>
      <c r="P302" s="20"/>
      <c r="Q302" s="20"/>
      <c r="R302" s="20"/>
      <c r="S302" s="63"/>
      <c r="T302" s="20"/>
    </row>
    <row r="303" spans="1:20" ht="18">
      <c r="A303" s="19"/>
      <c r="B303" s="19"/>
      <c r="C303" s="19"/>
      <c r="D303" s="19"/>
      <c r="E303" s="19"/>
      <c r="F303" s="19"/>
      <c r="G303" s="19"/>
      <c r="H303" s="57"/>
      <c r="I303" s="19"/>
      <c r="J303" s="19"/>
      <c r="K303" s="19"/>
      <c r="L303" s="19"/>
      <c r="M303" s="21"/>
      <c r="N303" s="63"/>
      <c r="O303" s="20"/>
      <c r="P303" s="20"/>
      <c r="Q303" s="20"/>
      <c r="R303" s="20"/>
      <c r="S303" s="63"/>
      <c r="T303" s="20"/>
    </row>
    <row r="304" spans="1:20" ht="59.25">
      <c r="A304" s="10"/>
      <c r="B304" s="10"/>
      <c r="C304" s="10"/>
      <c r="D304" s="10"/>
      <c r="E304" s="10"/>
      <c r="F304" s="10"/>
      <c r="G304" s="10"/>
      <c r="H304" s="58"/>
      <c r="I304" s="10"/>
      <c r="J304" s="10"/>
      <c r="K304" s="10"/>
      <c r="L304" s="10"/>
      <c r="M304" s="11"/>
      <c r="N304" s="64"/>
      <c r="O304" s="12"/>
      <c r="P304" s="12"/>
      <c r="Q304" s="12"/>
      <c r="R304" s="12"/>
      <c r="S304" s="64"/>
      <c r="T304" s="12"/>
    </row>
    <row r="305" spans="1:20" ht="59.25">
      <c r="A305" s="10"/>
      <c r="B305" s="10"/>
      <c r="C305" s="10"/>
      <c r="D305" s="10"/>
      <c r="E305" s="10"/>
      <c r="F305" s="10"/>
      <c r="G305" s="10"/>
      <c r="H305" s="58"/>
      <c r="I305" s="10"/>
      <c r="J305" s="10"/>
      <c r="K305" s="10"/>
      <c r="L305" s="10"/>
      <c r="M305" s="11"/>
      <c r="N305" s="64"/>
      <c r="O305" s="12"/>
      <c r="P305" s="12"/>
      <c r="Q305" s="12"/>
      <c r="R305" s="12"/>
      <c r="S305" s="64"/>
      <c r="T305" s="12"/>
    </row>
    <row r="306" spans="1:20" ht="59.25">
      <c r="A306" s="10"/>
      <c r="B306" s="10"/>
      <c r="C306" s="10"/>
      <c r="D306" s="10"/>
      <c r="E306" s="10"/>
      <c r="F306" s="10"/>
      <c r="G306" s="10"/>
      <c r="H306" s="58"/>
      <c r="I306" s="10"/>
      <c r="J306" s="10"/>
      <c r="K306" s="10"/>
      <c r="L306" s="10"/>
      <c r="M306" s="11"/>
      <c r="N306" s="64"/>
      <c r="O306" s="12"/>
      <c r="P306" s="12"/>
      <c r="Q306" s="12"/>
      <c r="R306" s="12"/>
      <c r="S306" s="64"/>
      <c r="T306" s="12"/>
    </row>
    <row r="307" spans="1:20" ht="59.25">
      <c r="A307" s="10"/>
      <c r="B307" s="10"/>
      <c r="C307" s="10"/>
      <c r="D307" s="10"/>
      <c r="E307" s="10"/>
      <c r="F307" s="10"/>
      <c r="G307" s="10"/>
      <c r="H307" s="58"/>
      <c r="I307" s="10"/>
      <c r="J307" s="10"/>
      <c r="K307" s="10"/>
      <c r="L307" s="10"/>
      <c r="M307" s="11"/>
      <c r="N307" s="64"/>
      <c r="O307" s="12"/>
      <c r="P307" s="12"/>
      <c r="Q307" s="12"/>
      <c r="R307" s="12"/>
      <c r="S307" s="64"/>
      <c r="T307" s="12"/>
    </row>
    <row r="308" spans="1:20" ht="59.25">
      <c r="A308" s="10"/>
      <c r="B308" s="10"/>
      <c r="C308" s="10"/>
      <c r="D308" s="10"/>
      <c r="E308" s="10"/>
      <c r="F308" s="10"/>
      <c r="G308" s="10"/>
      <c r="H308" s="58"/>
      <c r="I308" s="10"/>
      <c r="J308" s="10"/>
      <c r="K308" s="10"/>
      <c r="L308" s="10"/>
      <c r="M308" s="11"/>
      <c r="N308" s="64"/>
      <c r="O308" s="12"/>
      <c r="P308" s="12"/>
      <c r="Q308" s="12"/>
      <c r="R308" s="12"/>
      <c r="S308" s="64"/>
      <c r="T308" s="12"/>
    </row>
    <row r="309" spans="1:20" ht="59.25">
      <c r="A309" s="10"/>
      <c r="B309" s="10"/>
      <c r="C309" s="10"/>
      <c r="D309" s="10"/>
      <c r="E309" s="10"/>
      <c r="F309" s="10"/>
      <c r="G309" s="10"/>
      <c r="H309" s="58"/>
      <c r="I309" s="10"/>
      <c r="J309" s="10"/>
      <c r="K309" s="10"/>
      <c r="L309" s="10"/>
      <c r="M309" s="11"/>
      <c r="N309" s="64"/>
      <c r="O309" s="12"/>
      <c r="P309" s="12"/>
      <c r="Q309" s="12"/>
      <c r="R309" s="12"/>
      <c r="S309" s="64"/>
      <c r="T309" s="12"/>
    </row>
    <row r="310" spans="1:20" ht="59.25">
      <c r="A310" s="10"/>
      <c r="B310" s="10"/>
      <c r="C310" s="10"/>
      <c r="D310" s="10"/>
      <c r="E310" s="10"/>
      <c r="F310" s="10"/>
      <c r="G310" s="10"/>
      <c r="H310" s="58"/>
      <c r="I310" s="10"/>
      <c r="J310" s="10"/>
      <c r="K310" s="10"/>
      <c r="L310" s="10"/>
      <c r="M310" s="11"/>
      <c r="N310" s="64"/>
      <c r="O310" s="12"/>
      <c r="P310" s="12"/>
      <c r="Q310" s="12"/>
      <c r="R310" s="12"/>
      <c r="S310" s="64"/>
      <c r="T310" s="12"/>
    </row>
    <row r="311" ht="58.5">
      <c r="H311" s="59"/>
    </row>
    <row r="312" ht="58.5">
      <c r="H312" s="59"/>
    </row>
    <row r="313" ht="58.5">
      <c r="H313" s="59"/>
    </row>
    <row r="314" ht="58.5">
      <c r="H314" s="59"/>
    </row>
    <row r="315" ht="58.5">
      <c r="H315" s="59"/>
    </row>
    <row r="316" ht="58.5">
      <c r="H316" s="59"/>
    </row>
    <row r="317" ht="58.5">
      <c r="H317" s="59"/>
    </row>
    <row r="318" ht="58.5">
      <c r="H318" s="59"/>
    </row>
    <row r="319" ht="58.5">
      <c r="H319" s="59"/>
    </row>
    <row r="320" ht="58.5">
      <c r="H320" s="59"/>
    </row>
    <row r="321" ht="58.5">
      <c r="H321" s="59"/>
    </row>
    <row r="322" ht="58.5">
      <c r="H322" s="59"/>
    </row>
    <row r="323" ht="58.5">
      <c r="H323" s="59"/>
    </row>
    <row r="324" ht="58.5">
      <c r="H324" s="59"/>
    </row>
    <row r="325" ht="58.5">
      <c r="H325" s="59"/>
    </row>
    <row r="326" ht="58.5">
      <c r="H326" s="59"/>
    </row>
    <row r="327" ht="58.5">
      <c r="H327" s="59"/>
    </row>
    <row r="328" ht="58.5">
      <c r="H328" s="59"/>
    </row>
    <row r="329" ht="58.5">
      <c r="H329" s="59"/>
    </row>
    <row r="330" ht="58.5">
      <c r="H330" s="59"/>
    </row>
    <row r="331" ht="58.5">
      <c r="H331" s="59"/>
    </row>
    <row r="332" ht="58.5">
      <c r="H332" s="59"/>
    </row>
    <row r="333" ht="58.5">
      <c r="H333" s="59"/>
    </row>
    <row r="334" ht="58.5">
      <c r="H334" s="59"/>
    </row>
    <row r="335" ht="58.5">
      <c r="H335" s="59"/>
    </row>
    <row r="336" ht="58.5">
      <c r="H336" s="59"/>
    </row>
    <row r="337" ht="58.5">
      <c r="H337" s="59"/>
    </row>
    <row r="338" ht="58.5">
      <c r="H338" s="59"/>
    </row>
    <row r="339" ht="58.5">
      <c r="H339" s="59"/>
    </row>
    <row r="340" ht="58.5">
      <c r="H340" s="59"/>
    </row>
    <row r="341" ht="58.5">
      <c r="H341" s="59"/>
    </row>
    <row r="342" ht="58.5">
      <c r="H342" s="59"/>
    </row>
    <row r="343" ht="58.5">
      <c r="H343" s="59"/>
    </row>
    <row r="344" ht="58.5">
      <c r="H344" s="59"/>
    </row>
    <row r="345" ht="58.5">
      <c r="H345" s="59"/>
    </row>
    <row r="346" ht="58.5">
      <c r="H346" s="59"/>
    </row>
    <row r="347" ht="58.5">
      <c r="H347" s="59"/>
    </row>
    <row r="348" ht="58.5">
      <c r="H348" s="59"/>
    </row>
    <row r="349" ht="58.5">
      <c r="H349" s="59"/>
    </row>
    <row r="350" ht="58.5">
      <c r="H350" s="59"/>
    </row>
    <row r="351" ht="58.5">
      <c r="H351" s="59"/>
    </row>
    <row r="352" ht="58.5">
      <c r="H352" s="59"/>
    </row>
    <row r="353" ht="58.5">
      <c r="H353" s="59"/>
    </row>
    <row r="354" ht="58.5">
      <c r="H354" s="59"/>
    </row>
    <row r="355" ht="58.5">
      <c r="H355" s="59"/>
    </row>
    <row r="356" ht="58.5">
      <c r="H356" s="59"/>
    </row>
  </sheetData>
  <sheetProtection/>
  <mergeCells count="72">
    <mergeCell ref="U10:U14"/>
    <mergeCell ref="A132:A142"/>
    <mergeCell ref="V129:V130"/>
    <mergeCell ref="U129:U130"/>
    <mergeCell ref="R107:R108"/>
    <mergeCell ref="Q107:Q108"/>
    <mergeCell ref="H132:H142"/>
    <mergeCell ref="S132:S142"/>
    <mergeCell ref="S107:S108"/>
    <mergeCell ref="N107:N108"/>
    <mergeCell ref="X10:X14"/>
    <mergeCell ref="I10:I14"/>
    <mergeCell ref="V10:V14"/>
    <mergeCell ref="F10:F14"/>
    <mergeCell ref="L10:L14"/>
    <mergeCell ref="S10:S14"/>
    <mergeCell ref="G10:G14"/>
    <mergeCell ref="J10:J14"/>
    <mergeCell ref="T10:T14"/>
    <mergeCell ref="R10:R14"/>
    <mergeCell ref="H146:H147"/>
    <mergeCell ref="R144:R145"/>
    <mergeCell ref="R132:R142"/>
    <mergeCell ref="S146:S147"/>
    <mergeCell ref="K146:K147"/>
    <mergeCell ref="K132:K142"/>
    <mergeCell ref="M5:S5"/>
    <mergeCell ref="U9:X9"/>
    <mergeCell ref="N1:T1"/>
    <mergeCell ref="N2:T2"/>
    <mergeCell ref="N3:T3"/>
    <mergeCell ref="N4:T4"/>
    <mergeCell ref="M9:Q9"/>
    <mergeCell ref="R9:T9"/>
    <mergeCell ref="H10:H14"/>
    <mergeCell ref="A6:T6"/>
    <mergeCell ref="A7:T7"/>
    <mergeCell ref="A9:A14"/>
    <mergeCell ref="N10:N14"/>
    <mergeCell ref="C9:L9"/>
    <mergeCell ref="Q10:Q14"/>
    <mergeCell ref="C10:C14"/>
    <mergeCell ref="A297:F297"/>
    <mergeCell ref="B132:B142"/>
    <mergeCell ref="A144:A145"/>
    <mergeCell ref="A161:T161"/>
    <mergeCell ref="H144:H145"/>
    <mergeCell ref="K144:K145"/>
    <mergeCell ref="B144:B145"/>
    <mergeCell ref="A146:A147"/>
    <mergeCell ref="B146:B147"/>
    <mergeCell ref="T132:T142"/>
    <mergeCell ref="A292:T292"/>
    <mergeCell ref="V169:V170"/>
    <mergeCell ref="B9:B14"/>
    <mergeCell ref="E10:E14"/>
    <mergeCell ref="K10:K14"/>
    <mergeCell ref="H129:H130"/>
    <mergeCell ref="B129:B130"/>
    <mergeCell ref="K107:K108"/>
    <mergeCell ref="H107:H108"/>
    <mergeCell ref="D10:D14"/>
    <mergeCell ref="T144:T145"/>
    <mergeCell ref="R146:R147"/>
    <mergeCell ref="M107:M108"/>
    <mergeCell ref="M10:M14"/>
    <mergeCell ref="S144:S145"/>
    <mergeCell ref="T146:T147"/>
    <mergeCell ref="A15:T15"/>
    <mergeCell ref="A107:A108"/>
    <mergeCell ref="B107:B108"/>
    <mergeCell ref="T107:T108"/>
  </mergeCells>
  <hyperlinks>
    <hyperlink ref="A43" r:id="rId1" display="n20318"/>
    <hyperlink ref="A44" r:id="rId2" display="n20318"/>
  </hyperlinks>
  <printOptions/>
  <pageMargins left="0.3937007874015748" right="0.3937007874015748" top="1.1811023622047245" bottom="0.7874015748031497" header="0.8267716535433072" footer="0.1968503937007874"/>
  <pageSetup fitToHeight="13" horizontalDpi="600" verticalDpi="600" orientation="landscape" paperSize="9" scale="35" r:id="rId4"/>
  <headerFooter differentFirst="1" alignWithMargins="0">
    <oddHeader xml:space="preserve">&amp;C&amp;"Times New Roman,обычный"&amp;26&amp;P&amp;R&amp;"Times New Roman,обычный"&amp;26Продовження додатка 
 </oddHeader>
  </headerFooter>
  <rowBreaks count="2" manualBreakCount="2">
    <brk id="124" max="19" man="1"/>
    <brk id="172" max="1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User1</cp:lastModifiedBy>
  <cp:lastPrinted>2022-08-03T06:46:56Z</cp:lastPrinted>
  <dcterms:created xsi:type="dcterms:W3CDTF">2001-12-13T09:49:55Z</dcterms:created>
  <dcterms:modified xsi:type="dcterms:W3CDTF">2022-08-22T05:18:35Z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