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6" yWindow="636" windowWidth="11232" windowHeight="9516" activeTab="0"/>
  </bookViews>
  <sheets>
    <sheet name="2020" sheetId="1" r:id="rId1"/>
  </sheets>
  <externalReferences>
    <externalReference r:id="rId4"/>
  </externalReferences>
  <definedNames>
    <definedName name="_xlnm.Print_Titles" localSheetId="0">'2020'!$9:$14</definedName>
    <definedName name="_xlnm.Print_Area" localSheetId="0">'2020'!$A$1:$J$321</definedName>
  </definedNames>
  <calcPr fullCalcOnLoad="1"/>
</workbook>
</file>

<file path=xl/sharedStrings.xml><?xml version="1.0" encoding="utf-8"?>
<sst xmlns="http://schemas.openxmlformats.org/spreadsheetml/2006/main" count="1292" uniqueCount="634">
  <si>
    <t>17.11.2017                 №913-20/VII              (зі змінами)</t>
  </si>
  <si>
    <t xml:space="preserve"> 17.11.2017                    №913-20/VII               (зі змінами)</t>
  </si>
  <si>
    <t xml:space="preserve"> 17.11.2017                 №913-20/VII                      (зі змінами)</t>
  </si>
  <si>
    <t xml:space="preserve">  17.11.2017                №913-20/VII                 (зі змінами)</t>
  </si>
  <si>
    <t xml:space="preserve"> 17.11.2017                        №913-20/VIІ                        (зі змінами)</t>
  </si>
  <si>
    <t xml:space="preserve"> 17.11.2017                     №913-20/VIІ                      (зі змінами)</t>
  </si>
  <si>
    <t xml:space="preserve"> 17.11.2017                   №913-20/VIІ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</si>
  <si>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</si>
  <si>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</si>
  <si>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</si>
  <si>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 xml:space="preserve"> Програма "Шкільний автобус" на 2017-2020 роки</t>
  </si>
  <si>
    <t>30.03.2018 №1043-23/УІІ</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</si>
  <si>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</si>
  <si>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</si>
  <si>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</si>
  <si>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Програма розвитку культури  у м.Кам'янське на 2016 - 2020 роки </t>
  </si>
  <si>
    <t>ФМХ</t>
  </si>
  <si>
    <t>ФАУ</t>
  </si>
  <si>
    <t>24.02.2017           №652-14/VII              (зі змінами)</t>
  </si>
  <si>
    <t>здрав</t>
  </si>
  <si>
    <t>культура</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</si>
  <si>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</si>
  <si>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</si>
  <si>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</si>
  <si>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</si>
  <si>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</si>
  <si>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</si>
  <si>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</si>
  <si>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</si>
  <si>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</si>
  <si>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</si>
  <si>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</si>
  <si>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</si>
  <si>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</si>
  <si>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</si>
  <si>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17.11.2017           №863-20/VІI </t>
  </si>
  <si>
    <t xml:space="preserve"> 29.07.2016            №258-09/VІІ               (зі змінами)</t>
  </si>
  <si>
    <t xml:space="preserve">17.11.2017                             №863-20/VІI </t>
  </si>
  <si>
    <t xml:space="preserve">17.11.2017                        №863-20/VІI </t>
  </si>
  <si>
    <t>27.06.2019 №1471-33/VII</t>
  </si>
  <si>
    <t>23.06.2017                     №732-17/VІІ</t>
  </si>
  <si>
    <t xml:space="preserve"> 22.12.2017                             №955-21/VІІ                          (зі змінами)</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</si>
  <si>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</si>
  <si>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</si>
  <si>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</si>
  <si>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</si>
  <si>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</si>
  <si>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</si>
  <si>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у тому числі 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</si>
  <si>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17.11.2017                          №833-20/VІІ</t>
  </si>
  <si>
    <t>25.12.2015                     №25-03/VІІ                (зі змінами)</t>
  </si>
  <si>
    <t xml:space="preserve"> Програма розвитку комунального підприємства Кам’янської міської ради «Тепломережі» на 2016–2023 роки</t>
  </si>
  <si>
    <r>
      <t>Орган у справах сім</t>
    </r>
    <r>
      <rPr>
        <sz val="18"/>
        <rFont val="Arial Cyr"/>
        <family val="0"/>
      </rPr>
      <t>’</t>
    </r>
    <r>
      <rPr>
        <sz val="18"/>
        <rFont val="Times New Roman"/>
        <family val="1"/>
      </rPr>
      <t>ї, молоді та спорту</t>
    </r>
  </si>
  <si>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</si>
  <si>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</si>
  <si>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</si>
  <si>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</si>
  <si>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 xml:space="preserve">Програма енергоефективності та зменшення споживання енергетичних ресурсів 
у м. Кам’янському на 2020 рік
</t>
  </si>
  <si>
    <t xml:space="preserve">Програма розвитку місцевого самоврядування у м.Кам'янському на 2017-2021роки </t>
  </si>
  <si>
    <t>Програма енергоефективності та зменшення споживання енергетичних ресурсів у м. Кам’янському на 2020 рік</t>
  </si>
  <si>
    <t>Програма розвитку комунального підприємства Кам’янської міської ради «Кам’янське автотранспортне підприємство 042802» на 2019-2024 роки</t>
  </si>
  <si>
    <t>23.02.2018                         №1024-22/VII   (зі змінами)</t>
  </si>
  <si>
    <t>Програма благоустрою м.Кам’янське на 2020-2024 роки</t>
  </si>
  <si>
    <t>Проєкт</t>
  </si>
  <si>
    <t>Програма "Здоров'я  населення міста Кам'янське на  2020-2022 роки"</t>
  </si>
  <si>
    <t xml:space="preserve">Про заснування міської премії в галузі культури "Кам'янське мистецьке перевесло" </t>
  </si>
  <si>
    <r>
      <t>Програма розвитку культури  у місті Кам</t>
    </r>
    <r>
      <rPr>
        <sz val="18"/>
        <rFont val="Arial Cyr"/>
        <family val="0"/>
      </rPr>
      <t>’</t>
    </r>
    <r>
      <rPr>
        <sz val="18"/>
        <rFont val="Times New Roman"/>
        <family val="1"/>
      </rPr>
      <t xml:space="preserve">янське на  2020 рік </t>
    </r>
  </si>
  <si>
    <t>О.Ю.Залевський</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</si>
  <si>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</si>
  <si>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освита</t>
  </si>
  <si>
    <t>спорт</t>
  </si>
  <si>
    <t>Програма репродуктивне здоров'я дітей та майбутніх батьків міста Кам'янське на 2019-2021 роки</t>
  </si>
  <si>
    <t>21.12.2018 №1306-30/УІІ</t>
  </si>
  <si>
    <t>16.12.2016         №601-12/VII          (зі змінами)</t>
  </si>
  <si>
    <t>16.12.2016            №601-12/VII                                      (зі змінами)</t>
  </si>
  <si>
    <t xml:space="preserve"> 16.12.2016                №601-12/VII          (зі змінами)</t>
  </si>
  <si>
    <t>Програма "Диспетчеризації процесів підприємств, установ, організацій життєдіяльності міста  Кам`янське  на 2018-2022 роки"</t>
  </si>
  <si>
    <t>17.11.2017                      №849-20/VII                               (зі змінами)</t>
  </si>
  <si>
    <t>29.09.2017                 №843-19/VІІ                         (зі змінами)</t>
  </si>
  <si>
    <t xml:space="preserve"> 25.12.2015                    №25-03/VІІ                     (зі змінами)</t>
  </si>
  <si>
    <t>26.02.2016                        №94-05/VII                  (зі змінами)</t>
  </si>
  <si>
    <t>26.02.2016                    №93-05/VІІ                        (зі змінами)</t>
  </si>
  <si>
    <t>17.06.2016                 № 252-08/VІІ                     (зі змінами)</t>
  </si>
  <si>
    <t>26.02.2016                        №93-05/VІІ                   (зі змінами)</t>
  </si>
  <si>
    <t>0813032</t>
  </si>
  <si>
    <t>3032</t>
  </si>
  <si>
    <t>Надання пільг окремим категоріям громадян з оплати послуг зв'язку</t>
  </si>
  <si>
    <t>1070</t>
  </si>
  <si>
    <t xml:space="preserve"> 17.11.2017            №914-20/VIІ (зі змінами)</t>
  </si>
  <si>
    <t xml:space="preserve"> 17.11.2017                 №913-20/VII                        (зі змінами)</t>
  </si>
  <si>
    <t>Програма розвитку транспортного комплексу м.Кам'янське на 2018 - 2022роки</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</si>
  <si>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</si>
  <si>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</si>
  <si>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</si>
  <si>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</si>
  <si>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</si>
  <si>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</si>
  <si>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29.11.2013              №944-43/VІІ                   (зі змінами) </t>
  </si>
  <si>
    <t xml:space="preserve"> 28.10.2016                № 528-11/VII                      (зі змінами)</t>
  </si>
  <si>
    <t xml:space="preserve"> 26.12.2014                        №1182-58/VI                   (зі змінами)</t>
  </si>
  <si>
    <t xml:space="preserve"> Програма "Молодь Дніпродзержинська" на 2012-2021 роки </t>
  </si>
  <si>
    <t xml:space="preserve"> Програма "Молодь Дніпродзержинська" на 2012-2021 роки</t>
  </si>
  <si>
    <t xml:space="preserve">Комплексна програма підтримки демобілізованих учасників антитерористичної операції  </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</si>
  <si>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</si>
  <si>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</si>
  <si>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</si>
  <si>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 xml:space="preserve"> Програма "Родина героя"</t>
  </si>
  <si>
    <t>Комплексна програма підтримки демобілізованих учасників антитерористичної операції</t>
  </si>
  <si>
    <t xml:space="preserve"> 17.11.2017                 №913-20/VII                      (зі змінами),                                                                                        29.11.2013              №944-43/VІІ                   (зі змінами) </t>
  </si>
  <si>
    <t xml:space="preserve"> Міська програма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t>
  </si>
  <si>
    <t>1516012</t>
  </si>
  <si>
    <t>6012</t>
  </si>
  <si>
    <t>Забезпечення діяльності з виробництва, транспортування, постачання теплової енергії</t>
  </si>
  <si>
    <t xml:space="preserve">Програма захисту прав дітей та розвитку сімейних форм виховання у м.Кам'янському на 2016-2020 роки </t>
  </si>
  <si>
    <t xml:space="preserve">Програми захисту прав дітей та розвитку сімейних форм виховання у м.Кам'янському на 2016-2020 роки </t>
  </si>
  <si>
    <t>Програма захисту прав дітей та розвитку сімейних форм виховання у м.Кам'янському на 2016-2020 роки</t>
  </si>
  <si>
    <t>Цільова комплексна програми розвитку фізичної культури і спорту в м. Кам'янське на 2017 - 2021 роки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</si>
  <si>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</si>
  <si>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</si>
  <si>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</si>
  <si>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</si>
  <si>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29.02.12                   № 370-20/VI                           (зі змінами)</t>
  </si>
  <si>
    <t xml:space="preserve"> 17.11.2017 №913-20/VII                      (зі змінами)</t>
  </si>
  <si>
    <t>30.01.2015                          №1211-59/УІ                         (зі змінами)</t>
  </si>
  <si>
    <t>1617350</t>
  </si>
  <si>
    <t>7350</t>
  </si>
  <si>
    <t>Розроблення схем планування та забудови територій (містобудівної документації)</t>
  </si>
  <si>
    <t>Програма розвитку комунального підприємства КМР "Лівобережний парк"на 2015-2020 роки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</si>
  <si>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</si>
  <si>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</si>
  <si>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</si>
  <si>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</si>
  <si>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</si>
  <si>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</si>
  <si>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</si>
  <si>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</si>
  <si>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</si>
  <si>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</si>
  <si>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додаток 3</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</si>
  <si>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</si>
  <si>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</si>
  <si>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</si>
  <si>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</si>
  <si>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</si>
  <si>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 xml:space="preserve"> Програма соціального захисту населення міста на 2018-2022 роки;   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t>
  </si>
  <si>
    <t xml:space="preserve"> Програма соціального захисту населення міста на 2018-2022 роки; 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t>
  </si>
  <si>
    <t>Управління молоді та спорту міської ради</t>
  </si>
  <si>
    <t xml:space="preserve"> 26.02.2016 №93-05/VІІ                  (зі змінами)</t>
  </si>
  <si>
    <t xml:space="preserve">  26.02.2016 №93-05/VІІ               (зі змінами)</t>
  </si>
  <si>
    <t>26.02.2016 №93-05/VII               (зі змінами)</t>
  </si>
  <si>
    <t>перевірка</t>
  </si>
  <si>
    <t>РАЗОМ</t>
  </si>
  <si>
    <t>всього З.ф</t>
  </si>
  <si>
    <t>всього С.ф</t>
  </si>
  <si>
    <t>спец.фонд</t>
  </si>
  <si>
    <t>разом</t>
  </si>
  <si>
    <t>заг. фонд</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</si>
  <si>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</si>
  <si>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</si>
  <si>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 xml:space="preserve">Комплексна програма забезпечення громадського (публічного) порядку та безпеки у  місті Кам’янське на 2019–2021 роки </t>
  </si>
  <si>
    <t xml:space="preserve">Програма про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2019 рік </t>
  </si>
  <si>
    <t>Забезпеченння діяльності палаців і будинків культури, клубів, центрів дозвілля та інших клубних закладів</t>
  </si>
  <si>
    <t>0614060</t>
  </si>
  <si>
    <t>4060</t>
  </si>
  <si>
    <t xml:space="preserve">Програма підтримки комунального підприємства Кам'янської міської ради "Міська інформаційна служба" на 2020 рік </t>
  </si>
  <si>
    <t>25.10.2019 №1587-37/VII</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</si>
  <si>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</si>
  <si>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</si>
  <si>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</si>
  <si>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</si>
  <si>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</si>
  <si>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</si>
  <si>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</si>
  <si>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</si>
  <si>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Будівництво установ та закладів культури</t>
  </si>
  <si>
    <t>27.03.2015                №1275-61/VI                     (зі змінами)</t>
  </si>
  <si>
    <t>27.03.2015                     №1274-61/VI                          (зі змінами)</t>
  </si>
  <si>
    <t xml:space="preserve">25.12.2015                      №30-03/VІІ                   (зі змінами) </t>
  </si>
  <si>
    <t>0617363</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</si>
  <si>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</si>
  <si>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</si>
  <si>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</si>
  <si>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від 16.12.2016                    № 601-12/VІІ                 (зі змінами)</t>
  </si>
  <si>
    <t>1517363</t>
  </si>
  <si>
    <t>Програма розвитку житлового господарства м.Кам'янського  на 2016-2020 роки</t>
  </si>
  <si>
    <t>1517670</t>
  </si>
  <si>
    <t>7670</t>
  </si>
  <si>
    <t>Програма розвитку та утримання комунального підприємства  Кам’янської міської ради «Містшляхсервіс» на 2017–2020 роки</t>
  </si>
  <si>
    <t>2817670</t>
  </si>
  <si>
    <t>02.11.2018 №1243-29/VII</t>
  </si>
  <si>
    <t>24.02.2017   №641-14/VII       (зі змінами)</t>
  </si>
  <si>
    <t>0210180</t>
  </si>
  <si>
    <t>1610180</t>
  </si>
  <si>
    <t>1700000</t>
  </si>
  <si>
    <t>Орган з питань державного архітектурно-будівельного контролю</t>
  </si>
  <si>
    <t>1710000</t>
  </si>
  <si>
    <t>Управління державного архітектурно-будівельного контролю</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</si>
  <si>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</si>
  <si>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</si>
  <si>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</si>
  <si>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</si>
  <si>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</si>
  <si>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</si>
  <si>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</si>
  <si>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</si>
  <si>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</si>
  <si>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</si>
  <si>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</si>
  <si>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</si>
  <si>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</si>
  <si>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</si>
  <si>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</si>
  <si>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</si>
  <si>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</si>
  <si>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</si>
  <si>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</si>
  <si>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</si>
  <si>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</si>
  <si>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</si>
  <si>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</si>
  <si>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</si>
  <si>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</si>
  <si>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</si>
  <si>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</si>
  <si>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</si>
  <si>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</si>
  <si>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3180</t>
  </si>
  <si>
    <t>0617321</t>
  </si>
  <si>
    <t>Будівництво освітніх установ та закладів</t>
  </si>
  <si>
    <t>1517322</t>
  </si>
  <si>
    <t>7322</t>
  </si>
  <si>
    <t>Будівництво медичних установ та закладів</t>
  </si>
  <si>
    <t>1516086</t>
  </si>
  <si>
    <t>Інша діяльність щодо забезпечення житлом громадян</t>
  </si>
  <si>
    <t>0712151</t>
  </si>
  <si>
    <t>1917426</t>
  </si>
  <si>
    <t>7426</t>
  </si>
  <si>
    <t>0453</t>
  </si>
  <si>
    <t>2717622</t>
  </si>
  <si>
    <t>7622</t>
  </si>
  <si>
    <t>2717640</t>
  </si>
  <si>
    <t>7640</t>
  </si>
  <si>
    <t>3117693</t>
  </si>
  <si>
    <t>Інші заходи, пов`язані з економічною діяльністю</t>
  </si>
  <si>
    <t>0725</t>
  </si>
  <si>
    <t>Будівництво об'єктів житлово-комунального господарства</t>
  </si>
  <si>
    <t>Будівництво установ та закладів соціальної сфери</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</si>
  <si>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</si>
  <si>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</si>
  <si>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</si>
  <si>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 xml:space="preserve"> 17.11.2017                 №913-20/VII                      (зі змінами),                                            29.11.2013              №944-43/VІІ                   (зі змінами) </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</si>
  <si>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</si>
  <si>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</si>
  <si>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</si>
  <si>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</si>
  <si>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Програма розвитку комунального підприємства Кам'янської міської ради "Екосервіс" на 2019 рік</t>
  </si>
  <si>
    <t xml:space="preserve">Розподіл витрат міського бюджету на реалізацію місцевих /регіональних програм  у 2020 році
 </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</si>
  <si>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</si>
  <si>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26.07.2019                     №1504-34/VII                          </t>
  </si>
  <si>
    <t xml:space="preserve"> Програма розвитку комунального підприємства КМР "Теплотехнік"                            на 2019-2020роки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</si>
  <si>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</si>
  <si>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</si>
  <si>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</si>
  <si>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</si>
  <si>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</si>
  <si>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</si>
  <si>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</si>
  <si>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</si>
  <si>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</si>
  <si>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</si>
  <si>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</si>
  <si>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3242</t>
  </si>
  <si>
    <t>Інші заходи у сфері соціального захисту і соціального забезпечення</t>
  </si>
  <si>
    <t>0613242</t>
  </si>
  <si>
    <t>0813192</t>
  </si>
  <si>
    <t>Надання фінансової підтримки громадським організаціям ветеранів  і осіб з інвалідністю, діяльність яких має соціальну спрямованість</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</si>
  <si>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</si>
  <si>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</si>
  <si>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</si>
  <si>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</si>
  <si>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0611162</t>
  </si>
  <si>
    <t>1162</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</si>
  <si>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</si>
  <si>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</si>
  <si>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</si>
  <si>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</si>
  <si>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</si>
  <si>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</si>
  <si>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відхилення</t>
  </si>
  <si>
    <t>у тому числі інші субвенції з місцевого бюджету (на виконання доручень виборців депутатами обласної ради у 2019 році)</t>
  </si>
  <si>
    <t>соц.захист</t>
  </si>
  <si>
    <t>МІС</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</si>
  <si>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</si>
  <si>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</si>
  <si>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 xml:space="preserve"> Програма розвитку житлового господарства м.Кам'янське на 2016–2020 роки</t>
  </si>
  <si>
    <t>21.12.2018 №1259-30/VІІ                (зі змінами)</t>
  </si>
  <si>
    <t>21.12.2018                           №1259-30/VІІ          (зі змінами)</t>
  </si>
  <si>
    <t>Первинна медична допомога населенню, що надається центрами первинної медичної (медико-санітарної) допомоги</t>
  </si>
  <si>
    <t>відсутні суми на 2020 рік у проекті Програми  СуСд</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</si>
  <si>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</si>
  <si>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</si>
  <si>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</si>
  <si>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</si>
  <si>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</si>
  <si>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</si>
  <si>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</si>
  <si>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</si>
  <si>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</si>
  <si>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</si>
  <si>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</si>
  <si>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</si>
  <si>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</si>
  <si>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</si>
  <si>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</si>
  <si>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</si>
  <si>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</si>
  <si>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</si>
  <si>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</si>
  <si>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</si>
  <si>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</si>
  <si>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</si>
  <si>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</si>
  <si>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</si>
  <si>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</si>
  <si>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</si>
  <si>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</si>
  <si>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</si>
  <si>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</si>
  <si>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Первинна медична допомога населенню</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</si>
  <si>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</si>
  <si>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</si>
  <si>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</si>
  <si>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</si>
  <si>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</si>
  <si>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</si>
  <si>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</si>
  <si>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</si>
  <si>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</si>
  <si>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</si>
  <si>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</si>
  <si>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</si>
  <si>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</si>
  <si>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</si>
  <si>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</si>
  <si>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</si>
  <si>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</si>
  <si>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</si>
  <si>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</si>
  <si>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</si>
  <si>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</si>
  <si>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0816083</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</si>
  <si>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</si>
  <si>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</si>
  <si>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</si>
  <si>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01.03.2019 №1359-31/VII (зі змінами)</t>
  </si>
  <si>
    <t xml:space="preserve"> Екологічна  програма міста Кам'янського на 2016–2020 роки</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</si>
  <si>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</si>
  <si>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забезпечення якісної, сучасної та доступної загальної середньої освіти "Нова українська школа"</t>
  </si>
  <si>
    <t>0611170</t>
  </si>
  <si>
    <t>1170</t>
  </si>
  <si>
    <t>Забезпечення діяльності інклюзивно-ресурсних центрів</t>
  </si>
  <si>
    <t>Програма ремонту та утримання фонтанів м.Кам'янське на 2017-2020 роки</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</si>
  <si>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</si>
  <si>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 xml:space="preserve"> 26.06.2009 №720-39/V     (зі змінами)</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</si>
  <si>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</si>
  <si>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</si>
  <si>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</si>
  <si>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у тому числі 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</si>
  <si>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благоустрою м.Кам'янське на 2015-2019 роки</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</si>
  <si>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</si>
  <si>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</si>
  <si>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</si>
  <si>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в тому числі за рахунок освітньої субвенції з державного бюджнету місцевим бюджетам (залишки)</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</si>
  <si>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</si>
  <si>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</si>
  <si>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</si>
  <si>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</si>
  <si>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</si>
  <si>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</si>
  <si>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</si>
  <si>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</si>
  <si>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</si>
  <si>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</si>
  <si>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</si>
  <si>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</si>
  <si>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</si>
  <si>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</si>
  <si>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</si>
  <si>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</si>
  <si>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 xml:space="preserve"> Програма розвитку та діяльності комунальної установи "Центр молодіжних ініціатив" Кам'янської міської ради на 2019-2020 роки</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</si>
  <si>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</si>
  <si>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</si>
  <si>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</si>
  <si>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</si>
  <si>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</si>
  <si>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</si>
  <si>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</si>
  <si>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</si>
  <si>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</si>
  <si>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</si>
  <si>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</si>
  <si>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</si>
  <si>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</si>
  <si>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</si>
  <si>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</si>
  <si>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</si>
  <si>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</si>
  <si>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</si>
  <si>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</si>
  <si>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</si>
  <si>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</si>
  <si>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</si>
  <si>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</si>
  <si>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</si>
  <si>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</si>
  <si>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</si>
  <si>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</si>
  <si>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</si>
  <si>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</si>
  <si>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Орган з питань праці та соціального захисту населення</t>
  </si>
  <si>
    <t>1060</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</si>
  <si>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</si>
  <si>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</si>
  <si>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</si>
  <si>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</si>
  <si>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</si>
  <si>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</si>
  <si>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</si>
  <si>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</si>
  <si>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</si>
  <si>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</si>
  <si>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</si>
  <si>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</si>
  <si>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</si>
  <si>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</si>
  <si>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</si>
  <si>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</si>
  <si>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</si>
  <si>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Управління  екології та природних ресурсів міської ради</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</si>
  <si>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</si>
  <si>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</si>
  <si>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</si>
  <si>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</si>
  <si>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</si>
  <si>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</si>
  <si>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Департамент економічного розвитку міської ради</t>
  </si>
  <si>
    <t>0470</t>
  </si>
  <si>
    <t>Адміністрація Південного району міської ради</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</si>
  <si>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</si>
  <si>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</si>
  <si>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</si>
  <si>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</si>
  <si>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</si>
  <si>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</si>
  <si>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</si>
  <si>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</si>
  <si>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</si>
  <si>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</si>
  <si>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</si>
  <si>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</si>
  <si>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</si>
  <si>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</si>
  <si>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</si>
  <si>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</si>
  <si>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</si>
  <si>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</si>
  <si>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</si>
  <si>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</si>
  <si>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</si>
  <si>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</si>
  <si>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</si>
  <si>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</si>
  <si>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</si>
  <si>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соціальної політики міської ради</t>
  </si>
  <si>
    <t>Управління охорони здоров'я міської ради</t>
  </si>
  <si>
    <t>0710000</t>
  </si>
  <si>
    <t>0712010</t>
  </si>
  <si>
    <t>0712020</t>
  </si>
  <si>
    <t>0712100</t>
  </si>
  <si>
    <t>Стоматологічна допомога населенню</t>
  </si>
  <si>
    <t>0712110</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</si>
  <si>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</si>
  <si>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</si>
  <si>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</si>
  <si>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</si>
  <si>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в тому числі за рахунок інші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</si>
  <si>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</si>
  <si>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17.11.2017 №912-20/УІІ (зі змінами)</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</si>
  <si>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</si>
  <si>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</si>
  <si>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</si>
  <si>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</si>
  <si>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</si>
  <si>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</si>
  <si>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 25.12.2015               №29-03/VII                    (зі змінами)</t>
  </si>
  <si>
    <t xml:space="preserve"> 25.12.2015              №29-03/VII                   (зі змінами)</t>
  </si>
  <si>
    <t xml:space="preserve"> 25.12.2015                  №29-03/VII                         (зі змінами)</t>
  </si>
  <si>
    <t>16.12.2016 №600-12/VII (зі змінами)</t>
  </si>
  <si>
    <t xml:space="preserve">16.12.2016          № 600-12/VII                      (зі змінами) </t>
  </si>
  <si>
    <t xml:space="preserve">  26.02.2016 №93-05/VІІ        (зі змінами)</t>
  </si>
  <si>
    <t xml:space="preserve"> 26.02.2016 №93-05/VІІ        (зі змінами)</t>
  </si>
  <si>
    <t xml:space="preserve"> 29.11.2013 №943-43/VІ            (зі змінами)</t>
  </si>
  <si>
    <t>25.04.2019 №1430-32/VII</t>
  </si>
  <si>
    <t>21.12.2018 №1283-30/VІІ          (зі змінами)</t>
  </si>
  <si>
    <t>01.03.2019                №1357-31/VІІ</t>
  </si>
  <si>
    <t>25.12.2015         № 31-03/VII                          (зі змінами)</t>
  </si>
  <si>
    <t>від                    №</t>
  </si>
  <si>
    <t>04203100000</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</si>
  <si>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</si>
  <si>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</si>
  <si>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</si>
  <si>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</si>
  <si>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</si>
  <si>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</si>
  <si>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</si>
  <si>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</si>
  <si>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</si>
  <si>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</si>
  <si>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</si>
  <si>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</si>
  <si>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</si>
  <si>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</si>
  <si>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</si>
  <si>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</si>
  <si>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</si>
  <si>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Утримання  та забезпечення  діяльності центрів соціальних служб для сім`ї, дітей та молоді</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</si>
  <si>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</si>
  <si>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</si>
  <si>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</si>
  <si>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</si>
  <si>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</si>
  <si>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</si>
  <si>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</si>
  <si>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</si>
  <si>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</si>
  <si>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</si>
  <si>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</si>
  <si>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</si>
  <si>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</si>
  <si>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</si>
  <si>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</si>
  <si>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</si>
  <si>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</si>
  <si>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</si>
  <si>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</si>
  <si>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</si>
  <si>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</si>
  <si>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</si>
  <si>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</si>
  <si>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</si>
  <si>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</si>
  <si>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</si>
  <si>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</si>
  <si>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</si>
  <si>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</si>
  <si>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</si>
  <si>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</si>
  <si>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6111090</t>
  </si>
  <si>
    <t>Надання позашкільної освіти позашкільними закладами освіти, заходи із позашкільної роботи з дітьми</t>
  </si>
  <si>
    <t xml:space="preserve"> 02.11.2018           №1215-29/VIІ  (зі змінами)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</si>
  <si>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</si>
  <si>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</si>
  <si>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</si>
  <si>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</si>
  <si>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</si>
  <si>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</si>
  <si>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</si>
  <si>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</si>
  <si>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4110000</t>
  </si>
  <si>
    <t>4100000</t>
  </si>
  <si>
    <t>4110180</t>
  </si>
  <si>
    <t>4200000</t>
  </si>
  <si>
    <t>4300000</t>
  </si>
  <si>
    <t>4210180</t>
  </si>
  <si>
    <t>4310180</t>
  </si>
  <si>
    <t>0610180</t>
  </si>
  <si>
    <t>0710180</t>
  </si>
  <si>
    <t>0810180</t>
  </si>
  <si>
    <t>0910180</t>
  </si>
  <si>
    <t>0200000</t>
  </si>
  <si>
    <t>0210000</t>
  </si>
  <si>
    <t xml:space="preserve"> Програма розвитку комунального підприємства КМР "Центральний парк культури та відпочинку" на 2015-2020 роки</t>
  </si>
  <si>
    <t>Програма підтримки внутрішньо переміщених осіб</t>
  </si>
  <si>
    <t>Програма соціально-економічного та культурного розвитку міста на 2019 рік</t>
  </si>
  <si>
    <t>х</t>
  </si>
  <si>
    <t>"Оріон"</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</si>
  <si>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2016–2020 роки</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</si>
  <si>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</si>
  <si>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</si>
  <si>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</si>
  <si>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</si>
  <si>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 xml:space="preserve">в тому числі за рахунок зовнішнього місцевого запозичення шляхом залучення кредиту від Північної Екологічної Фінансвової Корпорації (НЕФКО) </t>
  </si>
  <si>
    <t>Програма партиципаторного бюджетування (бюджету участі) у місті Кам’янське    на 2017-2021 роки</t>
  </si>
  <si>
    <t>Програма розвитку міськелектротранспорту міста Кам`янське на 2018 - 2020 роки</t>
  </si>
  <si>
    <t>Міська 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2014–2025роки</t>
  </si>
  <si>
    <t>Програма розвитку туристичної галузі міста Кам’янське на 2017–2022 роки</t>
  </si>
  <si>
    <t xml:space="preserve"> Екологічна  програма міста Кам"янського на 2016–2020 роки</t>
  </si>
  <si>
    <t>Цільова соціальна програма розвитку цивільного захисту та забезпечення пожежної безпеки в місті Кам'янське на 2016 –2020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</si>
  <si>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</si>
  <si>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</si>
  <si>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розвитку земельних відносин у місті Кам`янське на 2018-2020 роки</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</si>
  <si>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</si>
  <si>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</si>
  <si>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</si>
  <si>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</si>
  <si>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</si>
  <si>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</si>
  <si>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</si>
  <si>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</si>
  <si>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</si>
  <si>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</si>
  <si>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</si>
  <si>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</si>
  <si>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</si>
  <si>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</si>
  <si>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</si>
  <si>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</si>
  <si>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</si>
  <si>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Програма розвитку міського електричного транспорту міста Кам'янського на 2019 – 2021 роки</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</si>
  <si>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</si>
  <si>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</si>
  <si>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</si>
  <si>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</si>
  <si>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</si>
  <si>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</si>
  <si>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</si>
  <si>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</si>
  <si>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</si>
  <si>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</si>
  <si>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</si>
  <si>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</si>
  <si>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</si>
  <si>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</si>
  <si>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апарат</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</si>
</sst>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89">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8"/>
      <name val="Times New Roman"/>
      <family val="1"/>
    </font>
    <font>
      <b/>
      <sz val="12"/>
      <name val="Times New Roman"/>
      <family val="1"/>
    </font>
    <font>
      <u val="single"/>
      <sz val="10"/>
      <color indexed="12"/>
      <name val="Arial Cyr"/>
      <family val="0"/>
    </font>
    <font>
      <u val="single"/>
      <sz val="10"/>
      <color indexed="36"/>
      <name val="Arial Cyr"/>
      <family val="0"/>
    </font>
    <font>
      <sz val="14"/>
      <color indexed="8"/>
      <name val="Times New Roman"/>
      <family val="1"/>
    </font>
    <font>
      <sz val="12"/>
      <color indexed="8"/>
      <name val="Times New Roman"/>
      <family val="1"/>
    </font>
    <font>
      <b/>
      <sz val="12"/>
      <color indexed="8"/>
      <name val="Times New Roman"/>
      <family val="1"/>
    </font>
    <font>
      <sz val="11"/>
      <color indexed="8"/>
      <name val="Times New Roman"/>
      <family val="1"/>
    </font>
    <font>
      <sz val="26"/>
      <color indexed="10"/>
      <name val="Times New Roman"/>
      <family val="1"/>
    </font>
    <font>
      <sz val="26"/>
      <name val="Times New Roman"/>
      <family val="1"/>
    </font>
    <font>
      <sz val="14"/>
      <name val="Times New Roman"/>
      <family val="1"/>
    </font>
    <font>
      <b/>
      <sz val="26"/>
      <name val="Times New Roman"/>
      <family val="1"/>
    </font>
    <font>
      <sz val="26"/>
      <color indexed="56"/>
      <name val="Times New Roman"/>
      <family val="1"/>
    </font>
    <font>
      <sz val="18"/>
      <name val="Times New Roman"/>
      <family val="1"/>
    </font>
    <font>
      <b/>
      <sz val="14"/>
      <name val="Times New Roman"/>
      <family val="1"/>
    </font>
    <font>
      <i/>
      <sz val="13"/>
      <color indexed="9"/>
      <name val="Times New Roman"/>
      <family val="1"/>
    </font>
    <font>
      <sz val="24"/>
      <name val="Times New Roman"/>
      <family val="1"/>
    </font>
    <font>
      <b/>
      <sz val="11"/>
      <name val="Times New Roman"/>
      <family val="1"/>
    </font>
    <font>
      <b/>
      <sz val="11"/>
      <color indexed="9"/>
      <name val="Times New Roman"/>
      <family val="1"/>
    </font>
    <font>
      <sz val="11"/>
      <color indexed="9"/>
      <name val="Times New Roman"/>
      <family val="1"/>
    </font>
    <font>
      <b/>
      <sz val="18"/>
      <name val="Times New Roman"/>
      <family val="1"/>
    </font>
    <font>
      <sz val="18"/>
      <color indexed="10"/>
      <name val="Times New Roman"/>
      <family val="1"/>
    </font>
    <font>
      <i/>
      <sz val="18"/>
      <name val="Times New Roman"/>
      <family val="1"/>
    </font>
    <font>
      <b/>
      <i/>
      <sz val="18"/>
      <name val="Times New Roman"/>
      <family val="1"/>
    </font>
    <font>
      <sz val="18"/>
      <name val="Arial Cyr"/>
      <family val="0"/>
    </font>
    <font>
      <b/>
      <sz val="18"/>
      <color indexed="10"/>
      <name val="Times New Roman"/>
      <family val="1"/>
    </font>
    <font>
      <i/>
      <sz val="18"/>
      <color indexed="9"/>
      <name val="Times New Roman"/>
      <family val="1"/>
    </font>
    <font>
      <sz val="18"/>
      <color indexed="9"/>
      <name val="Times New Roman"/>
      <family val="1"/>
    </font>
    <font>
      <i/>
      <sz val="14"/>
      <name val="Times New Roman"/>
      <family val="1"/>
    </font>
    <font>
      <b/>
      <i/>
      <sz val="14"/>
      <name val="Times New Roman"/>
      <family val="1"/>
    </font>
    <font>
      <i/>
      <sz val="15"/>
      <color indexed="9"/>
      <name val="Times New Roman"/>
      <family val="1"/>
    </font>
    <font>
      <sz val="10"/>
      <color indexed="9"/>
      <name val="Times New Roman"/>
      <family val="1"/>
    </font>
    <font>
      <sz val="12"/>
      <color indexed="9"/>
      <name val="Times New Roman"/>
      <family val="1"/>
    </font>
    <font>
      <b/>
      <sz val="18"/>
      <color indexed="9"/>
      <name val="Times New Roman"/>
      <family val="1"/>
    </font>
    <font>
      <sz val="26"/>
      <color indexed="9"/>
      <name val="Times New Roman"/>
      <family val="1"/>
    </font>
    <font>
      <i/>
      <sz val="17"/>
      <color indexed="9"/>
      <name val="Times New Roman"/>
      <family val="1"/>
    </font>
    <font>
      <i/>
      <sz val="14"/>
      <color indexed="10"/>
      <name val="Times New Roman"/>
      <family val="1"/>
    </font>
    <font>
      <sz val="14"/>
      <color indexed="9"/>
      <name val="Times New Roman"/>
      <family val="1"/>
    </font>
    <font>
      <i/>
      <sz val="24"/>
      <color indexed="10"/>
      <name val="Times New Roman"/>
      <family val="1"/>
    </font>
    <font>
      <i/>
      <sz val="16"/>
      <name val="Times New Roman"/>
      <family val="1"/>
    </font>
    <font>
      <u val="single"/>
      <sz val="12"/>
      <color indexed="8"/>
      <name val="Times New Roman"/>
      <family val="1"/>
    </font>
    <font>
      <sz val="10"/>
      <color indexed="8"/>
      <name val="Times New Roman"/>
      <family val="1"/>
    </font>
    <font>
      <sz val="12"/>
      <color indexed="10"/>
      <name val="Times New Roman"/>
      <family val="1"/>
    </font>
    <font>
      <b/>
      <sz val="12"/>
      <color indexed="10"/>
      <name val="Times New Roman"/>
      <family val="1"/>
    </font>
    <font>
      <sz val="16"/>
      <color indexed="10"/>
      <name val="Times New Roman"/>
      <family val="1"/>
    </font>
    <font>
      <b/>
      <sz val="16"/>
      <color indexed="10"/>
      <name val="Times New Roman"/>
      <family val="1"/>
    </font>
    <font>
      <sz val="24"/>
      <color indexed="10"/>
      <name val="Times New Roman"/>
      <family val="1"/>
    </font>
    <font>
      <b/>
      <sz val="12"/>
      <color indexed="8"/>
      <name val="Arial"/>
      <family val="2"/>
    </font>
    <font>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solid">
        <fgColor indexed="3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6"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 fillId="0" borderId="0">
      <alignment vertical="top"/>
      <protection/>
    </xf>
    <xf numFmtId="0" fontId="80" fillId="0" borderId="6" applyNumberFormat="0" applyFill="0" applyAlignment="0" applyProtection="0"/>
    <xf numFmtId="0" fontId="81" fillId="27" borderId="7" applyNumberFormat="0" applyAlignment="0" applyProtection="0"/>
    <xf numFmtId="0" fontId="82" fillId="0" borderId="0" applyNumberFormat="0" applyFill="0" applyBorder="0" applyAlignment="0" applyProtection="0"/>
    <xf numFmtId="0" fontId="83" fillId="28" borderId="0" applyNumberFormat="0" applyBorder="0" applyAlignment="0" applyProtection="0"/>
    <xf numFmtId="0" fontId="9" fillId="0" borderId="0" applyNumberFormat="0" applyFill="0" applyBorder="0" applyAlignment="0" applyProtection="0"/>
    <xf numFmtId="0" fontId="84" fillId="29" borderId="0" applyNumberFormat="0" applyBorder="0" applyAlignment="0" applyProtection="0"/>
    <xf numFmtId="0" fontId="8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8" fillId="31" borderId="0" applyNumberFormat="0" applyBorder="0" applyAlignment="0" applyProtection="0"/>
  </cellStyleXfs>
  <cellXfs count="415">
    <xf numFmtId="0" fontId="0" fillId="0" borderId="0" xfId="0" applyAlignment="1">
      <alignment/>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4" fillId="0" borderId="0" xfId="0" applyFont="1" applyFill="1" applyAlignment="1">
      <alignment vertical="center" wrapText="1"/>
    </xf>
    <xf numFmtId="0" fontId="2" fillId="0" borderId="0" xfId="0" applyFont="1" applyAlignment="1">
      <alignment vertical="center" wrapText="1"/>
    </xf>
    <xf numFmtId="4" fontId="16" fillId="0" borderId="0" xfId="0" applyNumberFormat="1" applyFont="1" applyAlignment="1">
      <alignment vertical="center" wrapText="1"/>
    </xf>
    <xf numFmtId="49" fontId="10" fillId="0" borderId="0" xfId="0" applyNumberFormat="1" applyFont="1" applyAlignment="1">
      <alignment vertical="center" wrapText="1"/>
    </xf>
    <xf numFmtId="49" fontId="13" fillId="0" borderId="0" xfId="0" applyNumberFormat="1" applyFont="1" applyAlignment="1">
      <alignment vertical="center" wrapText="1"/>
    </xf>
    <xf numFmtId="0" fontId="15" fillId="0" borderId="0" xfId="0" applyNumberFormat="1" applyFont="1" applyFill="1" applyAlignment="1" applyProtection="1">
      <alignment horizontal="center" vertical="center" wrapText="1"/>
      <protection/>
    </xf>
    <xf numFmtId="4" fontId="17" fillId="0" borderId="0" xfId="0" applyNumberFormat="1" applyFont="1" applyFill="1" applyAlignment="1" applyProtection="1">
      <alignment horizontal="right" vertical="center" wrapText="1"/>
      <protection/>
    </xf>
    <xf numFmtId="0" fontId="18" fillId="0" borderId="0" xfId="0" applyFont="1" applyFill="1" applyAlignment="1">
      <alignment vertical="center" wrapText="1"/>
    </xf>
    <xf numFmtId="0" fontId="19" fillId="0" borderId="0" xfId="0" applyFont="1" applyAlignment="1">
      <alignment vertical="center" wrapText="1"/>
    </xf>
    <xf numFmtId="49" fontId="10"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0" fontId="10" fillId="0" borderId="0" xfId="0" applyFont="1" applyAlignment="1">
      <alignment horizontal="left" vertical="center" wrapText="1"/>
    </xf>
    <xf numFmtId="0" fontId="13" fillId="0" borderId="0" xfId="0" applyFont="1" applyAlignment="1">
      <alignment horizontal="left" vertical="center" wrapText="1"/>
    </xf>
    <xf numFmtId="4" fontId="16" fillId="0" borderId="10" xfId="0" applyNumberFormat="1" applyFont="1" applyBorder="1" applyAlignment="1">
      <alignment vertical="center" wrapText="1"/>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4" fontId="16" fillId="0" borderId="10" xfId="0" applyNumberFormat="1" applyFont="1" applyBorder="1" applyAlignment="1">
      <alignment horizontal="right" vertical="center" wrapText="1"/>
    </xf>
    <xf numFmtId="4" fontId="20" fillId="0" borderId="0" xfId="0" applyNumberFormat="1" applyFont="1" applyAlignment="1">
      <alignment horizontal="right" vertical="center" wrapText="1"/>
    </xf>
    <xf numFmtId="4" fontId="16" fillId="0" borderId="0" xfId="0" applyNumberFormat="1" applyFont="1" applyAlignment="1">
      <alignment horizontal="right" vertical="center" wrapText="1"/>
    </xf>
    <xf numFmtId="0" fontId="12" fillId="0" borderId="10" xfId="0" applyFont="1" applyBorder="1" applyAlignment="1">
      <alignment horizontal="center" vertical="center" wrapText="1"/>
    </xf>
    <xf numFmtId="0" fontId="21" fillId="32" borderId="0" xfId="0" applyFont="1" applyFill="1" applyBorder="1" applyAlignment="1">
      <alignment horizontal="center" vertical="center" wrapText="1"/>
    </xf>
    <xf numFmtId="0" fontId="13" fillId="0" borderId="0" xfId="0" applyFont="1" applyBorder="1" applyAlignment="1">
      <alignment horizontal="center" vertical="center" wrapText="1"/>
    </xf>
    <xf numFmtId="4" fontId="7" fillId="0" borderId="10" xfId="0" applyNumberFormat="1" applyFont="1" applyBorder="1" applyAlignment="1">
      <alignment horizontal="right" vertical="center" wrapText="1"/>
    </xf>
    <xf numFmtId="4" fontId="7" fillId="0" borderId="11" xfId="0" applyNumberFormat="1" applyFont="1" applyBorder="1" applyAlignment="1">
      <alignment horizontal="right" vertical="center" wrapText="1"/>
    </xf>
    <xf numFmtId="4" fontId="4" fillId="0" borderId="11" xfId="0" applyNumberFormat="1" applyFont="1" applyBorder="1" applyAlignment="1">
      <alignment horizontal="right" vertical="center" wrapText="1"/>
    </xf>
    <xf numFmtId="4" fontId="7"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 fontId="7" fillId="0" borderId="0" xfId="0" applyNumberFormat="1" applyFont="1" applyFill="1" applyBorder="1" applyAlignment="1">
      <alignment horizontal="right" vertical="center" wrapText="1"/>
    </xf>
    <xf numFmtId="4" fontId="7" fillId="0" borderId="0" xfId="0" applyNumberFormat="1" applyFont="1" applyAlignment="1">
      <alignment horizontal="right" vertical="center" wrapText="1"/>
    </xf>
    <xf numFmtId="4" fontId="4" fillId="0" borderId="0" xfId="0" applyNumberFormat="1" applyFont="1" applyAlignment="1">
      <alignment horizontal="right" vertical="center" wrapText="1"/>
    </xf>
    <xf numFmtId="4" fontId="4" fillId="0" borderId="10" xfId="0" applyNumberFormat="1" applyFont="1" applyBorder="1" applyAlignment="1">
      <alignment horizontal="center" vertical="center" wrapText="1"/>
    </xf>
    <xf numFmtId="4" fontId="23"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4" fontId="24" fillId="32" borderId="0" xfId="0" applyNumberFormat="1" applyFont="1" applyFill="1" applyBorder="1" applyAlignment="1">
      <alignment horizontal="right" vertical="center" wrapText="1"/>
    </xf>
    <xf numFmtId="4" fontId="25" fillId="32" borderId="0" xfId="0" applyNumberFormat="1" applyFont="1" applyFill="1" applyBorder="1" applyAlignment="1">
      <alignment horizontal="right" vertical="center" wrapText="1"/>
    </xf>
    <xf numFmtId="204" fontId="21" fillId="32" borderId="0" xfId="0" applyNumberFormat="1" applyFont="1" applyFill="1" applyBorder="1" applyAlignment="1">
      <alignment horizontal="right" vertical="center" wrapText="1"/>
    </xf>
    <xf numFmtId="49" fontId="4" fillId="0" borderId="10" xfId="0" applyNumberFormat="1" applyFont="1" applyBorder="1" applyAlignment="1">
      <alignment horizontal="center" vertical="center" wrapText="1"/>
    </xf>
    <xf numFmtId="49" fontId="26" fillId="4" borderId="10" xfId="0" applyNumberFormat="1" applyFont="1" applyFill="1" applyBorder="1" applyAlignment="1" quotePrefix="1">
      <alignment horizontal="center" vertical="center" wrapText="1"/>
    </xf>
    <xf numFmtId="49" fontId="26" fillId="4" borderId="10" xfId="0" applyNumberFormat="1" applyFont="1" applyFill="1" applyBorder="1" applyAlignment="1">
      <alignment horizontal="center" vertical="center" wrapText="1"/>
    </xf>
    <xf numFmtId="2" fontId="26" fillId="4" borderId="10" xfId="0" applyNumberFormat="1" applyFont="1" applyFill="1" applyBorder="1" applyAlignment="1">
      <alignment horizontal="center" vertical="center" wrapText="1"/>
    </xf>
    <xf numFmtId="4" fontId="26" fillId="4" borderId="10" xfId="0" applyNumberFormat="1" applyFont="1" applyFill="1" applyBorder="1" applyAlignment="1" quotePrefix="1">
      <alignment horizontal="right" vertical="center" wrapText="1"/>
    </xf>
    <xf numFmtId="4" fontId="19" fillId="0" borderId="0" xfId="0" applyNumberFormat="1" applyFont="1" applyAlignment="1">
      <alignment vertical="center" wrapText="1"/>
    </xf>
    <xf numFmtId="49" fontId="26" fillId="33" borderId="10" xfId="0" applyNumberFormat="1" applyFont="1" applyFill="1" applyBorder="1" applyAlignment="1" quotePrefix="1">
      <alignment horizontal="center" vertical="center" wrapText="1"/>
    </xf>
    <xf numFmtId="49" fontId="26" fillId="33" borderId="10" xfId="0" applyNumberFormat="1" applyFont="1" applyFill="1" applyBorder="1" applyAlignment="1">
      <alignment horizontal="center" vertical="center" wrapText="1"/>
    </xf>
    <xf numFmtId="4" fontId="33" fillId="0" borderId="10" xfId="0" applyNumberFormat="1" applyFont="1" applyBorder="1" applyAlignment="1">
      <alignment horizontal="center" vertical="center" wrapText="1"/>
    </xf>
    <xf numFmtId="49" fontId="19" fillId="0" borderId="10" xfId="0" applyNumberFormat="1" applyFont="1" applyBorder="1" applyAlignment="1" quotePrefix="1">
      <alignment horizontal="center" vertical="center" wrapText="1"/>
    </xf>
    <xf numFmtId="49" fontId="19" fillId="0" borderId="10" xfId="0" applyNumberFormat="1" applyFont="1" applyBorder="1" applyAlignment="1">
      <alignment horizontal="center" vertical="center" wrapText="1"/>
    </xf>
    <xf numFmtId="2" fontId="19" fillId="0" borderId="10" xfId="0" applyNumberFormat="1" applyFont="1" applyBorder="1" applyAlignment="1">
      <alignment horizontal="left" vertical="center" wrapText="1"/>
    </xf>
    <xf numFmtId="3" fontId="19" fillId="0" borderId="10" xfId="49" applyNumberFormat="1" applyFont="1" applyFill="1" applyBorder="1" applyAlignment="1">
      <alignment horizontal="center" vertical="center" wrapText="1"/>
      <protection/>
    </xf>
    <xf numFmtId="4" fontId="19" fillId="0" borderId="10" xfId="49" applyNumberFormat="1" applyFont="1" applyFill="1" applyBorder="1" applyAlignment="1">
      <alignment horizontal="right" vertical="center" wrapText="1"/>
      <protection/>
    </xf>
    <xf numFmtId="4" fontId="19" fillId="0" borderId="10" xfId="0" applyNumberFormat="1" applyFont="1" applyBorder="1" applyAlignment="1">
      <alignment horizontal="right" vertical="center" wrapText="1"/>
    </xf>
    <xf numFmtId="2" fontId="19" fillId="0" borderId="12" xfId="0" applyNumberFormat="1" applyFont="1" applyBorder="1" applyAlignment="1">
      <alignment horizontal="center" vertical="center" wrapText="1"/>
    </xf>
    <xf numFmtId="2" fontId="19" fillId="0" borderId="10" xfId="0" applyNumberFormat="1" applyFont="1" applyBorder="1" applyAlignment="1">
      <alignment horizontal="center" vertical="center" wrapText="1"/>
    </xf>
    <xf numFmtId="0" fontId="27" fillId="0" borderId="0" xfId="0" applyFont="1" applyFill="1" applyAlignment="1">
      <alignment vertical="center" wrapText="1"/>
    </xf>
    <xf numFmtId="0" fontId="27" fillId="0" borderId="0" xfId="0" applyFont="1" applyAlignment="1">
      <alignment vertical="center" wrapText="1"/>
    </xf>
    <xf numFmtId="4" fontId="19" fillId="32" borderId="10" xfId="0" applyNumberFormat="1" applyFont="1" applyFill="1" applyBorder="1" applyAlignment="1">
      <alignment horizontal="right" vertical="center" wrapText="1"/>
    </xf>
    <xf numFmtId="3" fontId="19" fillId="0" borderId="12" xfId="49" applyNumberFormat="1" applyFont="1" applyFill="1" applyBorder="1" applyAlignment="1">
      <alignment horizontal="center" vertical="center" wrapText="1"/>
      <protection/>
    </xf>
    <xf numFmtId="49" fontId="19" fillId="4" borderId="10" xfId="0" applyNumberFormat="1" applyFont="1" applyFill="1" applyBorder="1" applyAlignment="1">
      <alignment horizontal="center" vertical="center" wrapText="1"/>
    </xf>
    <xf numFmtId="49" fontId="19" fillId="4" borderId="10" xfId="0" applyNumberFormat="1" applyFont="1" applyFill="1" applyBorder="1" applyAlignment="1" quotePrefix="1">
      <alignment horizontal="center" vertical="center" wrapText="1"/>
    </xf>
    <xf numFmtId="3" fontId="19" fillId="4" borderId="10" xfId="49" applyNumberFormat="1" applyFont="1" applyFill="1" applyBorder="1" applyAlignment="1">
      <alignment horizontal="center" vertical="center" wrapText="1"/>
      <protection/>
    </xf>
    <xf numFmtId="4" fontId="26" fillId="4" borderId="10" xfId="49" applyNumberFormat="1" applyFont="1" applyFill="1" applyBorder="1" applyAlignment="1">
      <alignment horizontal="right" vertical="center" wrapText="1"/>
      <protection/>
    </xf>
    <xf numFmtId="0" fontId="26" fillId="0" borderId="0" xfId="0" applyFont="1" applyAlignment="1">
      <alignment vertical="center" wrapText="1"/>
    </xf>
    <xf numFmtId="4" fontId="26" fillId="0" borderId="10" xfId="49" applyNumberFormat="1" applyFont="1" applyFill="1" applyBorder="1" applyAlignment="1">
      <alignment horizontal="right" vertical="center" wrapText="1"/>
      <protection/>
    </xf>
    <xf numFmtId="4" fontId="26" fillId="4" borderId="10" xfId="0" applyNumberFormat="1" applyFont="1" applyFill="1" applyBorder="1" applyAlignment="1">
      <alignment horizontal="right" vertical="center" wrapText="1"/>
    </xf>
    <xf numFmtId="4" fontId="26" fillId="34" borderId="13" xfId="0" applyNumberFormat="1" applyFont="1" applyFill="1" applyBorder="1" applyAlignment="1">
      <alignment horizontal="right" vertical="center" wrapText="1"/>
    </xf>
    <xf numFmtId="2" fontId="19" fillId="32" borderId="10" xfId="0" applyNumberFormat="1" applyFont="1" applyFill="1" applyBorder="1" applyAlignment="1">
      <alignment horizontal="center" vertical="center" wrapText="1"/>
    </xf>
    <xf numFmtId="3" fontId="19" fillId="32" borderId="10" xfId="0" applyNumberFormat="1" applyFont="1" applyFill="1" applyBorder="1" applyAlignment="1" applyProtection="1">
      <alignment horizontal="center" vertical="center" wrapText="1"/>
      <protection/>
    </xf>
    <xf numFmtId="3" fontId="19" fillId="0" borderId="10" xfId="0" applyNumberFormat="1" applyFont="1" applyFill="1" applyBorder="1" applyAlignment="1" applyProtection="1">
      <alignment horizontal="center" vertical="center" wrapText="1"/>
      <protection/>
    </xf>
    <xf numFmtId="2" fontId="19" fillId="0" borderId="10" xfId="0" applyNumberFormat="1" applyFont="1" applyBorder="1" applyAlignment="1" quotePrefix="1">
      <alignment horizontal="left" vertical="center" wrapText="1"/>
    </xf>
    <xf numFmtId="4" fontId="26" fillId="0" borderId="10" xfId="0" applyNumberFormat="1" applyFont="1" applyBorder="1" applyAlignment="1">
      <alignment horizontal="right" vertical="center" wrapText="1"/>
    </xf>
    <xf numFmtId="4" fontId="26" fillId="0" borderId="10" xfId="0" applyNumberFormat="1" applyFont="1" applyFill="1" applyBorder="1" applyAlignment="1">
      <alignment horizontal="right" vertical="center" wrapText="1"/>
    </xf>
    <xf numFmtId="4" fontId="19" fillId="0" borderId="10" xfId="0" applyNumberFormat="1" applyFont="1" applyFill="1" applyBorder="1" applyAlignment="1" applyProtection="1">
      <alignment horizontal="right" vertical="center" wrapText="1"/>
      <protection/>
    </xf>
    <xf numFmtId="0" fontId="19" fillId="0" borderId="0" xfId="0" applyFont="1" applyAlignment="1">
      <alignment horizontal="center" vertical="center" wrapText="1"/>
    </xf>
    <xf numFmtId="4" fontId="19" fillId="0" borderId="10" xfId="0" applyNumberFormat="1" applyFont="1" applyFill="1" applyBorder="1" applyAlignment="1">
      <alignment horizontal="right" vertical="center" wrapText="1"/>
    </xf>
    <xf numFmtId="4" fontId="19" fillId="0" borderId="10" xfId="0" applyNumberFormat="1" applyFont="1" applyBorder="1" applyAlignment="1">
      <alignment vertical="center" wrapText="1"/>
    </xf>
    <xf numFmtId="49" fontId="19" fillId="32" borderId="10" xfId="0" applyNumberFormat="1" applyFont="1" applyFill="1" applyBorder="1" applyAlignment="1">
      <alignment horizontal="center" vertical="center" wrapText="1"/>
    </xf>
    <xf numFmtId="4" fontId="26" fillId="32" borderId="10" xfId="0" applyNumberFormat="1" applyFont="1" applyFill="1" applyBorder="1" applyAlignment="1">
      <alignment horizontal="right" vertical="center" wrapText="1"/>
    </xf>
    <xf numFmtId="3" fontId="19" fillId="0" borderId="10" xfId="0" applyNumberFormat="1" applyFont="1" applyFill="1" applyBorder="1" applyAlignment="1">
      <alignment horizontal="center" vertical="center" wrapText="1"/>
    </xf>
    <xf numFmtId="0" fontId="19" fillId="0" borderId="10" xfId="0" applyFont="1" applyBorder="1" applyAlignment="1">
      <alignment horizontal="center" vertical="center" wrapText="1"/>
    </xf>
    <xf numFmtId="2" fontId="19" fillId="0" borderId="14" xfId="0" applyNumberFormat="1" applyFont="1" applyBorder="1" applyAlignment="1">
      <alignment horizontal="left" vertical="center" wrapText="1"/>
    </xf>
    <xf numFmtId="2" fontId="19" fillId="0" borderId="10" xfId="0" applyNumberFormat="1" applyFont="1" applyBorder="1" applyAlignment="1" quotePrefix="1">
      <alignment vertical="center" wrapText="1"/>
    </xf>
    <xf numFmtId="49" fontId="19" fillId="0" borderId="10" xfId="0" applyNumberFormat="1" applyFont="1" applyFill="1" applyBorder="1" applyAlignment="1">
      <alignment horizontal="center" vertical="center" wrapText="1"/>
    </xf>
    <xf numFmtId="49" fontId="19" fillId="0" borderId="0" xfId="0" applyNumberFormat="1" applyFont="1" applyAlignment="1">
      <alignment horizontal="left" vertical="center" wrapText="1"/>
    </xf>
    <xf numFmtId="4" fontId="26" fillId="0" borderId="10" xfId="0" applyNumberFormat="1" applyFont="1" applyFill="1" applyBorder="1" applyAlignment="1" quotePrefix="1">
      <alignment horizontal="right" vertical="center" wrapText="1"/>
    </xf>
    <xf numFmtId="4" fontId="19" fillId="0" borderId="10" xfId="0" applyNumberFormat="1" applyFont="1" applyFill="1" applyBorder="1" applyAlignment="1" quotePrefix="1">
      <alignment horizontal="right" vertical="center" wrapText="1"/>
    </xf>
    <xf numFmtId="4" fontId="19" fillId="32" borderId="10" xfId="0" applyNumberFormat="1" applyFont="1" applyFill="1" applyBorder="1" applyAlignment="1">
      <alignment vertical="center" wrapText="1"/>
    </xf>
    <xf numFmtId="49" fontId="19" fillId="0" borderId="10" xfId="0" applyNumberFormat="1" applyFont="1" applyFill="1" applyBorder="1" applyAlignment="1" quotePrefix="1">
      <alignment horizontal="center" vertical="center" wrapText="1"/>
    </xf>
    <xf numFmtId="0" fontId="19" fillId="0" borderId="10" xfId="0" applyFont="1" applyFill="1" applyBorder="1" applyAlignment="1">
      <alignment horizontal="center" vertical="center" wrapText="1"/>
    </xf>
    <xf numFmtId="2" fontId="19" fillId="0" borderId="10" xfId="0" applyNumberFormat="1" applyFont="1" applyFill="1" applyBorder="1" applyAlignment="1" quotePrefix="1">
      <alignment horizontal="center" vertical="center" wrapText="1"/>
    </xf>
    <xf numFmtId="2" fontId="19" fillId="0" borderId="10" xfId="0" applyNumberFormat="1" applyFont="1" applyFill="1" applyBorder="1" applyAlignment="1">
      <alignment horizontal="left" vertical="center" wrapText="1"/>
    </xf>
    <xf numFmtId="4" fontId="19" fillId="32" borderId="10" xfId="0" applyNumberFormat="1" applyFont="1" applyFill="1" applyBorder="1" applyAlignment="1">
      <alignment horizontal="center" vertical="center" wrapText="1"/>
    </xf>
    <xf numFmtId="4" fontId="26" fillId="0" borderId="10" xfId="0" applyNumberFormat="1" applyFont="1" applyFill="1" applyBorder="1" applyAlignment="1">
      <alignment vertical="center" wrapText="1"/>
    </xf>
    <xf numFmtId="4" fontId="19" fillId="0" borderId="10" xfId="0" applyNumberFormat="1" applyFont="1" applyFill="1" applyBorder="1" applyAlignment="1">
      <alignment vertical="center" wrapText="1"/>
    </xf>
    <xf numFmtId="0" fontId="19" fillId="0" borderId="0" xfId="0" applyFont="1" applyFill="1" applyAlignment="1">
      <alignment vertical="center" wrapText="1"/>
    </xf>
    <xf numFmtId="0" fontId="28" fillId="0" borderId="0" xfId="0" applyFont="1" applyAlignment="1">
      <alignment vertical="center" wrapText="1"/>
    </xf>
    <xf numFmtId="2" fontId="19" fillId="4" borderId="10" xfId="0" applyNumberFormat="1" applyFont="1" applyFill="1" applyBorder="1" applyAlignment="1">
      <alignment horizontal="center" vertical="center" wrapText="1"/>
    </xf>
    <xf numFmtId="4" fontId="26" fillId="0" borderId="0" xfId="0" applyNumberFormat="1" applyFont="1" applyAlignment="1">
      <alignment vertical="center" wrapText="1"/>
    </xf>
    <xf numFmtId="0" fontId="19" fillId="0" borderId="10" xfId="0" applyFont="1" applyBorder="1" applyAlignment="1" quotePrefix="1">
      <alignment horizontal="center" vertical="center" wrapText="1"/>
    </xf>
    <xf numFmtId="3" fontId="19" fillId="0" borderId="12" xfId="0" applyNumberFormat="1" applyFont="1" applyFill="1" applyBorder="1" applyAlignment="1" applyProtection="1">
      <alignment horizontal="center" vertical="center" wrapText="1"/>
      <protection/>
    </xf>
    <xf numFmtId="4" fontId="26" fillId="0" borderId="10" xfId="0" applyNumberFormat="1" applyFont="1" applyFill="1" applyBorder="1" applyAlignment="1" applyProtection="1">
      <alignment horizontal="right" vertical="center" wrapText="1"/>
      <protection/>
    </xf>
    <xf numFmtId="4" fontId="27" fillId="0" borderId="0" xfId="0" applyNumberFormat="1" applyFont="1" applyAlignment="1">
      <alignment vertical="center" wrapText="1"/>
    </xf>
    <xf numFmtId="0" fontId="19" fillId="33" borderId="0" xfId="0" applyFont="1" applyFill="1" applyBorder="1" applyAlignment="1">
      <alignment vertical="center" wrapText="1"/>
    </xf>
    <xf numFmtId="0" fontId="19" fillId="0" borderId="10" xfId="0" applyFont="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12" xfId="0" applyNumberFormat="1" applyFont="1" applyFill="1" applyBorder="1" applyAlignment="1">
      <alignment horizontal="center" vertical="center" wrapText="1"/>
    </xf>
    <xf numFmtId="4" fontId="19" fillId="0" borderId="0" xfId="0" applyNumberFormat="1" applyFont="1" applyBorder="1" applyAlignment="1">
      <alignment vertical="center" wrapText="1"/>
    </xf>
    <xf numFmtId="0" fontId="31" fillId="0" borderId="0" xfId="0" applyFont="1" applyBorder="1" applyAlignment="1">
      <alignment vertical="center" wrapText="1"/>
    </xf>
    <xf numFmtId="0" fontId="19" fillId="0" borderId="10" xfId="0" applyFont="1" applyFill="1" applyBorder="1" applyAlignment="1">
      <alignment horizontal="left" vertical="center" wrapText="1"/>
    </xf>
    <xf numFmtId="0" fontId="19" fillId="0" borderId="0" xfId="0" applyFont="1" applyBorder="1" applyAlignment="1">
      <alignment vertical="center" wrapText="1"/>
    </xf>
    <xf numFmtId="2" fontId="19" fillId="32" borderId="12" xfId="0" applyNumberFormat="1" applyFont="1" applyFill="1" applyBorder="1" applyAlignment="1">
      <alignment horizontal="center" vertical="center" wrapText="1"/>
    </xf>
    <xf numFmtId="4" fontId="19" fillId="32" borderId="10" xfId="0" applyNumberFormat="1" applyFont="1" applyFill="1" applyBorder="1" applyAlignment="1" quotePrefix="1">
      <alignment horizontal="right" vertical="center" wrapText="1"/>
    </xf>
    <xf numFmtId="0" fontId="19" fillId="0" borderId="0" xfId="0" applyFont="1" applyFill="1" applyBorder="1" applyAlignment="1">
      <alignment vertical="center" wrapText="1"/>
    </xf>
    <xf numFmtId="49" fontId="19" fillId="0" borderId="12" xfId="0" applyNumberFormat="1" applyFont="1" applyFill="1" applyBorder="1" applyAlignment="1">
      <alignment horizontal="center" vertical="center" wrapText="1"/>
    </xf>
    <xf numFmtId="49" fontId="19" fillId="0" borderId="12" xfId="0" applyNumberFormat="1" applyFont="1" applyFill="1" applyBorder="1" applyAlignment="1" quotePrefix="1">
      <alignment horizontal="center" vertical="center" wrapText="1"/>
    </xf>
    <xf numFmtId="2" fontId="19" fillId="0" borderId="12" xfId="0" applyNumberFormat="1" applyFont="1" applyFill="1" applyBorder="1" applyAlignment="1" quotePrefix="1">
      <alignment horizontal="left" vertical="center" wrapText="1"/>
    </xf>
    <xf numFmtId="4" fontId="19" fillId="0" borderId="0" xfId="0" applyNumberFormat="1" applyFont="1" applyFill="1" applyAlignment="1">
      <alignment vertical="center" wrapText="1"/>
    </xf>
    <xf numFmtId="4" fontId="19" fillId="0" borderId="0" xfId="0" applyNumberFormat="1" applyFont="1" applyFill="1" applyBorder="1" applyAlignment="1">
      <alignment vertical="center" wrapText="1"/>
    </xf>
    <xf numFmtId="2" fontId="19" fillId="0" borderId="0" xfId="0" applyNumberFormat="1" applyFont="1" applyAlignment="1">
      <alignment vertical="center" wrapText="1"/>
    </xf>
    <xf numFmtId="0" fontId="19" fillId="0" borderId="0" xfId="0" applyFont="1" applyFill="1" applyAlignment="1">
      <alignment horizontal="left" vertical="center" wrapText="1"/>
    </xf>
    <xf numFmtId="0" fontId="19" fillId="0" borderId="0" xfId="0" applyFont="1" applyFill="1" applyAlignment="1">
      <alignment horizontal="center" vertical="center" wrapText="1"/>
    </xf>
    <xf numFmtId="2" fontId="19" fillId="0" borderId="10" xfId="0" applyNumberFormat="1" applyFont="1" applyFill="1" applyBorder="1" applyAlignment="1" quotePrefix="1">
      <alignment horizontal="left" vertical="center" wrapText="1"/>
    </xf>
    <xf numFmtId="49" fontId="19" fillId="33" borderId="10" xfId="0" applyNumberFormat="1" applyFont="1" applyFill="1" applyBorder="1" applyAlignment="1">
      <alignment horizontal="center" vertical="center" wrapText="1"/>
    </xf>
    <xf numFmtId="3" fontId="19" fillId="0" borderId="15" xfId="0" applyNumberFormat="1" applyFont="1" applyFill="1" applyBorder="1" applyAlignment="1" applyProtection="1">
      <alignment horizontal="center" vertical="center" wrapText="1"/>
      <protection/>
    </xf>
    <xf numFmtId="2" fontId="19" fillId="0" borderId="10" xfId="0" applyNumberFormat="1" applyFont="1" applyFill="1" applyBorder="1" applyAlignment="1">
      <alignment vertical="center" wrapText="1"/>
    </xf>
    <xf numFmtId="4" fontId="26" fillId="33" borderId="10" xfId="0" applyNumberFormat="1" applyFont="1" applyFill="1" applyBorder="1" applyAlignment="1">
      <alignment horizontal="right" vertical="center" wrapText="1"/>
    </xf>
    <xf numFmtId="4" fontId="19" fillId="4" borderId="10" xfId="0" applyNumberFormat="1" applyFont="1" applyFill="1" applyBorder="1" applyAlignment="1" quotePrefix="1">
      <alignment horizontal="right" vertical="center" wrapText="1"/>
    </xf>
    <xf numFmtId="0" fontId="19" fillId="4" borderId="10" xfId="0" applyFont="1" applyFill="1" applyBorder="1" applyAlignment="1" quotePrefix="1">
      <alignment horizontal="center" vertical="center" wrapText="1"/>
    </xf>
    <xf numFmtId="3" fontId="19" fillId="4" borderId="10" xfId="0" applyNumberFormat="1" applyFont="1" applyFill="1" applyBorder="1" applyAlignment="1" applyProtection="1">
      <alignment horizontal="center" vertical="center" wrapText="1"/>
      <protection/>
    </xf>
    <xf numFmtId="4" fontId="26" fillId="4" borderId="10" xfId="0" applyNumberFormat="1" applyFont="1" applyFill="1" applyBorder="1" applyAlignment="1" applyProtection="1">
      <alignment horizontal="right" vertical="center" wrapText="1"/>
      <protection/>
    </xf>
    <xf numFmtId="0" fontId="26" fillId="33" borderId="10" xfId="0" applyFont="1" applyFill="1" applyBorder="1" applyAlignment="1" quotePrefix="1">
      <alignment horizontal="center" vertical="center" wrapText="1"/>
    </xf>
    <xf numFmtId="4" fontId="26" fillId="34" borderId="10" xfId="0" applyNumberFormat="1" applyFont="1" applyFill="1" applyBorder="1" applyAlignment="1" applyProtection="1">
      <alignment horizontal="right" vertical="center" wrapText="1"/>
      <protection/>
    </xf>
    <xf numFmtId="0" fontId="19" fillId="0" borderId="10" xfId="0" applyFont="1" applyBorder="1" applyAlignment="1">
      <alignment vertical="center" wrapText="1"/>
    </xf>
    <xf numFmtId="4" fontId="28" fillId="0" borderId="0" xfId="0" applyNumberFormat="1" applyFont="1" applyAlignment="1">
      <alignment vertical="center" wrapText="1"/>
    </xf>
    <xf numFmtId="4" fontId="19" fillId="32" borderId="10" xfId="0" applyNumberFormat="1" applyFont="1" applyFill="1" applyBorder="1" applyAlignment="1" applyProtection="1">
      <alignment horizontal="right" vertical="center" wrapText="1"/>
      <protection/>
    </xf>
    <xf numFmtId="0" fontId="19" fillId="0" borderId="10" xfId="0" applyFont="1" applyBorder="1" applyAlignment="1" quotePrefix="1">
      <alignment horizontal="left" vertical="center" wrapText="1"/>
    </xf>
    <xf numFmtId="0" fontId="19" fillId="35" borderId="0" xfId="0" applyFont="1" applyFill="1" applyAlignment="1">
      <alignment vertical="center" wrapText="1"/>
    </xf>
    <xf numFmtId="4" fontId="19" fillId="0" borderId="10" xfId="0" applyNumberFormat="1" applyFont="1" applyBorder="1" applyAlignment="1">
      <alignment horizontal="center" vertical="center" wrapText="1"/>
    </xf>
    <xf numFmtId="1" fontId="19" fillId="0" borderId="10" xfId="0" applyNumberFormat="1" applyFont="1" applyFill="1" applyBorder="1" applyAlignment="1" quotePrefix="1">
      <alignment horizontal="center" vertical="center" wrapText="1"/>
    </xf>
    <xf numFmtId="4" fontId="19" fillId="0" borderId="10" xfId="0" applyNumberFormat="1" applyFont="1" applyFill="1" applyBorder="1" applyAlignment="1">
      <alignment horizontal="center" vertical="center" wrapText="1"/>
    </xf>
    <xf numFmtId="4" fontId="19" fillId="35" borderId="0" xfId="0" applyNumberFormat="1" applyFont="1" applyFill="1" applyAlignment="1">
      <alignment vertical="center" wrapText="1"/>
    </xf>
    <xf numFmtId="49" fontId="19" fillId="0" borderId="10" xfId="0" applyNumberFormat="1" applyFont="1" applyBorder="1" applyAlignment="1">
      <alignment horizontal="left" vertical="center" wrapText="1"/>
    </xf>
    <xf numFmtId="3" fontId="19" fillId="0" borderId="13" xfId="49" applyNumberFormat="1" applyFont="1" applyFill="1" applyBorder="1" applyAlignment="1">
      <alignment horizontal="center" vertical="center" wrapText="1"/>
      <protection/>
    </xf>
    <xf numFmtId="4" fontId="32" fillId="0" borderId="10" xfId="0" applyNumberFormat="1" applyFont="1" applyBorder="1" applyAlignment="1">
      <alignment horizontal="center" vertical="center" wrapText="1"/>
    </xf>
    <xf numFmtId="0" fontId="29" fillId="0" borderId="0" xfId="0" applyFont="1" applyAlignment="1">
      <alignment vertical="center" wrapText="1"/>
    </xf>
    <xf numFmtId="4" fontId="33" fillId="0" borderId="10" xfId="0" applyNumberFormat="1" applyFont="1" applyBorder="1" applyAlignment="1">
      <alignment horizontal="center" vertical="center" wrapText="1"/>
    </xf>
    <xf numFmtId="49" fontId="19" fillId="0" borderId="10" xfId="0" applyNumberFormat="1" applyFont="1" applyFill="1" applyBorder="1" applyAlignment="1" applyProtection="1">
      <alignment horizontal="center" vertical="center" wrapText="1"/>
      <protection/>
    </xf>
    <xf numFmtId="4" fontId="33" fillId="0" borderId="10" xfId="0" applyNumberFormat="1" applyFont="1" applyBorder="1" applyAlignment="1">
      <alignment vertical="center" wrapText="1"/>
    </xf>
    <xf numFmtId="2" fontId="26" fillId="33" borderId="10" xfId="0" applyNumberFormat="1" applyFont="1" applyFill="1" applyBorder="1" applyAlignment="1">
      <alignment horizontal="left" vertical="center" wrapText="1"/>
    </xf>
    <xf numFmtId="2" fontId="26" fillId="33" borderId="10" xfId="0" applyNumberFormat="1" applyFont="1" applyFill="1" applyBorder="1" applyAlignment="1">
      <alignment horizontal="center" vertical="center" wrapText="1"/>
    </xf>
    <xf numFmtId="4" fontId="26" fillId="34" borderId="10" xfId="0" applyNumberFormat="1" applyFont="1" applyFill="1" applyBorder="1" applyAlignment="1">
      <alignment horizontal="right" vertical="center" wrapText="1"/>
    </xf>
    <xf numFmtId="49" fontId="34" fillId="0" borderId="10" xfId="0" applyNumberFormat="1" applyFont="1" applyFill="1" applyBorder="1" applyAlignment="1" quotePrefix="1">
      <alignment horizontal="center" vertical="center" wrapText="1"/>
    </xf>
    <xf numFmtId="49" fontId="34" fillId="0" borderId="10" xfId="0" applyNumberFormat="1" applyFont="1" applyFill="1" applyBorder="1" applyAlignment="1">
      <alignment horizontal="center" vertical="center" wrapText="1"/>
    </xf>
    <xf numFmtId="2" fontId="34" fillId="0" borderId="10" xfId="0" applyNumberFormat="1" applyFont="1" applyBorder="1" applyAlignment="1">
      <alignment horizontal="left" vertical="center" wrapText="1"/>
    </xf>
    <xf numFmtId="3" fontId="34" fillId="0" borderId="10" xfId="0" applyNumberFormat="1" applyFont="1" applyFill="1" applyBorder="1" applyAlignment="1" applyProtection="1">
      <alignment horizontal="center" vertical="center" wrapText="1"/>
      <protection/>
    </xf>
    <xf numFmtId="4" fontId="35" fillId="0" borderId="10" xfId="0" applyNumberFormat="1" applyFont="1" applyFill="1" applyBorder="1" applyAlignment="1" applyProtection="1">
      <alignment horizontal="right" vertical="center" wrapText="1"/>
      <protection/>
    </xf>
    <xf numFmtId="4" fontId="34" fillId="0" borderId="10" xfId="0" applyNumberFormat="1" applyFont="1" applyFill="1" applyBorder="1" applyAlignment="1" applyProtection="1">
      <alignment horizontal="right" vertical="center" wrapText="1"/>
      <protection/>
    </xf>
    <xf numFmtId="4" fontId="34" fillId="0" borderId="10" xfId="0" applyNumberFormat="1" applyFont="1" applyFill="1" applyBorder="1" applyAlignment="1">
      <alignment horizontal="right" vertical="center" wrapText="1"/>
    </xf>
    <xf numFmtId="0" fontId="34" fillId="0" borderId="0" xfId="0" applyFont="1" applyAlignment="1">
      <alignment vertical="center" wrapText="1"/>
    </xf>
    <xf numFmtId="49" fontId="16" fillId="0" borderId="10" xfId="0" applyNumberFormat="1" applyFont="1" applyBorder="1" applyAlignment="1" quotePrefix="1">
      <alignment horizontal="center" vertical="center" wrapText="1"/>
    </xf>
    <xf numFmtId="2" fontId="16" fillId="32" borderId="10" xfId="0" applyNumberFormat="1" applyFont="1" applyFill="1" applyBorder="1" applyAlignment="1">
      <alignment horizontal="center" vertical="center" wrapText="1"/>
    </xf>
    <xf numFmtId="4" fontId="35" fillId="0" borderId="10" xfId="49" applyNumberFormat="1" applyFont="1" applyFill="1" applyBorder="1" applyAlignment="1">
      <alignment horizontal="right" vertical="center" wrapText="1"/>
      <protection/>
    </xf>
    <xf numFmtId="4" fontId="34" fillId="0" borderId="10" xfId="0" applyNumberFormat="1" applyFont="1" applyBorder="1" applyAlignment="1">
      <alignment horizontal="right" vertical="center" wrapText="1"/>
    </xf>
    <xf numFmtId="0" fontId="16" fillId="0" borderId="0" xfId="0" applyFont="1" applyAlignment="1">
      <alignment vertical="center" wrapText="1"/>
    </xf>
    <xf numFmtId="49" fontId="16" fillId="0" borderId="10" xfId="0" applyNumberFormat="1" applyFont="1" applyBorder="1" applyAlignment="1">
      <alignment horizontal="center" vertical="center" wrapText="1"/>
    </xf>
    <xf numFmtId="2" fontId="34" fillId="0" borderId="10" xfId="0" applyNumberFormat="1" applyFont="1" applyBorder="1" applyAlignment="1">
      <alignment vertical="center" wrapText="1"/>
    </xf>
    <xf numFmtId="3" fontId="16" fillId="0" borderId="10" xfId="0" applyNumberFormat="1" applyFont="1" applyFill="1" applyBorder="1" applyAlignment="1" applyProtection="1">
      <alignment horizontal="center" vertical="center" wrapText="1"/>
      <protection/>
    </xf>
    <xf numFmtId="49" fontId="34" fillId="0" borderId="10" xfId="0" applyNumberFormat="1" applyFont="1" applyBorder="1" applyAlignment="1" quotePrefix="1">
      <alignment horizontal="center" vertical="center" wrapText="1"/>
    </xf>
    <xf numFmtId="49" fontId="34" fillId="0" borderId="10" xfId="0" applyNumberFormat="1" applyFont="1" applyBorder="1" applyAlignment="1">
      <alignment horizontal="center" vertical="center" wrapText="1"/>
    </xf>
    <xf numFmtId="2" fontId="34" fillId="0" borderId="10" xfId="0" applyNumberFormat="1" applyFont="1" applyFill="1" applyBorder="1" applyAlignment="1">
      <alignment horizontal="center" vertical="center" wrapText="1"/>
    </xf>
    <xf numFmtId="4" fontId="34" fillId="0" borderId="0" xfId="0" applyNumberFormat="1" applyFont="1" applyAlignment="1">
      <alignment vertical="center" wrapText="1"/>
    </xf>
    <xf numFmtId="3" fontId="34" fillId="0" borderId="10" xfId="49" applyNumberFormat="1" applyFont="1" applyFill="1" applyBorder="1" applyAlignment="1">
      <alignment horizontal="left" vertical="center" wrapText="1"/>
      <protection/>
    </xf>
    <xf numFmtId="0" fontId="34" fillId="0" borderId="0" xfId="0" applyFont="1" applyFill="1" applyAlignment="1">
      <alignment vertical="center" wrapText="1"/>
    </xf>
    <xf numFmtId="4" fontId="33" fillId="0" borderId="10" xfId="0" applyNumberFormat="1" applyFont="1" applyBorder="1" applyAlignment="1">
      <alignment vertical="center" wrapText="1"/>
    </xf>
    <xf numFmtId="4" fontId="36" fillId="0" borderId="10" xfId="0" applyNumberFormat="1" applyFont="1" applyBorder="1" applyAlignment="1">
      <alignment vertical="center" wrapText="1"/>
    </xf>
    <xf numFmtId="4" fontId="36" fillId="33" borderId="10" xfId="0" applyNumberFormat="1" applyFont="1" applyFill="1" applyBorder="1" applyAlignment="1">
      <alignment vertical="center" wrapText="1"/>
    </xf>
    <xf numFmtId="204" fontId="37" fillId="0" borderId="0" xfId="0" applyNumberFormat="1" applyFont="1" applyAlignment="1">
      <alignment horizontal="center" vertical="center" wrapText="1"/>
    </xf>
    <xf numFmtId="204" fontId="32" fillId="0" borderId="10" xfId="0" applyNumberFormat="1" applyFont="1" applyBorder="1" applyAlignment="1">
      <alignment horizontal="center" vertical="center" wrapText="1"/>
    </xf>
    <xf numFmtId="204" fontId="38" fillId="0" borderId="0" xfId="0" applyNumberFormat="1" applyFont="1" applyAlignment="1">
      <alignment horizontal="center" vertical="center" wrapText="1"/>
    </xf>
    <xf numFmtId="204" fontId="33" fillId="0" borderId="0" xfId="0" applyNumberFormat="1" applyFont="1" applyAlignment="1">
      <alignment horizontal="center" vertical="center" wrapText="1"/>
    </xf>
    <xf numFmtId="204" fontId="39" fillId="0" borderId="0" xfId="0" applyNumberFormat="1" applyFont="1" applyAlignment="1">
      <alignment horizontal="center" vertical="center" wrapText="1"/>
    </xf>
    <xf numFmtId="204" fontId="40" fillId="0" borderId="0" xfId="0" applyNumberFormat="1" applyFont="1" applyFill="1" applyAlignment="1">
      <alignment horizontal="center" vertical="center" wrapText="1"/>
    </xf>
    <xf numFmtId="204" fontId="25" fillId="0" borderId="0" xfId="0" applyNumberFormat="1" applyFont="1" applyAlignment="1">
      <alignment horizontal="center" vertical="center" wrapText="1"/>
    </xf>
    <xf numFmtId="0" fontId="5" fillId="0" borderId="0" xfId="0" applyFont="1" applyBorder="1" applyAlignment="1">
      <alignment horizontal="center" wrapText="1"/>
    </xf>
    <xf numFmtId="0" fontId="41" fillId="0" borderId="0" xfId="0" applyFont="1" applyBorder="1" applyAlignment="1">
      <alignment horizontal="center" wrapText="1"/>
    </xf>
    <xf numFmtId="204" fontId="41" fillId="0" borderId="0" xfId="0" applyNumberFormat="1" applyFont="1" applyBorder="1" applyAlignment="1">
      <alignment horizontal="center" wrapText="1"/>
    </xf>
    <xf numFmtId="4" fontId="36" fillId="0" borderId="10" xfId="0" applyNumberFormat="1" applyFont="1" applyBorder="1" applyAlignment="1">
      <alignment horizontal="center" vertical="center" wrapText="1"/>
    </xf>
    <xf numFmtId="4" fontId="36" fillId="0" borderId="0" xfId="0" applyNumberFormat="1" applyFont="1" applyAlignment="1">
      <alignment horizontal="center" vertical="center" wrapText="1"/>
    </xf>
    <xf numFmtId="204" fontId="36" fillId="0" borderId="0" xfId="0" applyNumberFormat="1" applyFont="1" applyAlignment="1">
      <alignment horizontal="center" vertical="center" wrapText="1"/>
    </xf>
    <xf numFmtId="4" fontId="25" fillId="0" borderId="0" xfId="0" applyNumberFormat="1" applyFont="1" applyAlignment="1">
      <alignment horizontal="center" vertical="center" wrapText="1"/>
    </xf>
    <xf numFmtId="0" fontId="25" fillId="0" borderId="0" xfId="0" applyFont="1" applyAlignment="1">
      <alignment horizontal="center" vertical="center" wrapText="1"/>
    </xf>
    <xf numFmtId="204" fontId="19" fillId="0" borderId="0" xfId="0" applyNumberFormat="1" applyFont="1" applyAlignment="1">
      <alignment horizontal="center" vertical="center" wrapText="1"/>
    </xf>
    <xf numFmtId="4" fontId="27" fillId="0" borderId="0" xfId="0" applyNumberFormat="1" applyFont="1" applyFill="1" applyAlignment="1">
      <alignment vertical="center" wrapText="1"/>
    </xf>
    <xf numFmtId="0" fontId="27" fillId="0" borderId="0" xfId="0" applyFont="1" applyFill="1" applyAlignment="1">
      <alignment vertical="center" wrapText="1"/>
    </xf>
    <xf numFmtId="204" fontId="27" fillId="0" borderId="0" xfId="0" applyNumberFormat="1" applyFont="1" applyAlignment="1">
      <alignment horizontal="center" vertical="center" wrapText="1"/>
    </xf>
    <xf numFmtId="0" fontId="42" fillId="0" borderId="0" xfId="0" applyFont="1" applyAlignment="1">
      <alignment vertical="center" wrapText="1"/>
    </xf>
    <xf numFmtId="4" fontId="33" fillId="0" borderId="0" xfId="0" applyNumberFormat="1" applyFont="1" applyAlignment="1">
      <alignment vertical="center" wrapText="1"/>
    </xf>
    <xf numFmtId="0" fontId="33" fillId="0" borderId="0" xfId="0" applyFont="1" applyAlignment="1">
      <alignment vertical="center" wrapText="1"/>
    </xf>
    <xf numFmtId="4" fontId="33" fillId="32" borderId="0" xfId="0" applyNumberFormat="1" applyFont="1" applyFill="1" applyAlignment="1">
      <alignment vertical="center" wrapText="1"/>
    </xf>
    <xf numFmtId="3" fontId="33" fillId="32" borderId="0" xfId="0" applyNumberFormat="1" applyFont="1" applyFill="1" applyAlignment="1">
      <alignment vertical="center" wrapText="1"/>
    </xf>
    <xf numFmtId="204" fontId="33" fillId="0" borderId="0" xfId="0" applyNumberFormat="1" applyFont="1" applyAlignment="1">
      <alignment horizontal="center" vertical="center" wrapText="1"/>
    </xf>
    <xf numFmtId="0" fontId="43" fillId="0" borderId="0" xfId="0" applyFont="1" applyAlignment="1">
      <alignment horizontal="center" vertical="center" wrapText="1"/>
    </xf>
    <xf numFmtId="0" fontId="28" fillId="0" borderId="0" xfId="0" applyFont="1" applyFill="1" applyAlignment="1">
      <alignment vertical="center" wrapText="1"/>
    </xf>
    <xf numFmtId="204" fontId="33" fillId="0" borderId="0" xfId="0" applyNumberFormat="1" applyFont="1" applyAlignment="1">
      <alignment horizontal="center" vertical="center" wrapText="1"/>
    </xf>
    <xf numFmtId="0" fontId="44" fillId="0" borderId="0" xfId="0" applyFont="1" applyAlignment="1">
      <alignment vertical="center" wrapText="1"/>
    </xf>
    <xf numFmtId="0" fontId="44" fillId="0" borderId="0" xfId="0" applyFont="1" applyFill="1" applyBorder="1" applyAlignment="1">
      <alignment vertical="center" wrapText="1"/>
    </xf>
    <xf numFmtId="49" fontId="16" fillId="0" borderId="0" xfId="0" applyNumberFormat="1" applyFont="1" applyAlignment="1">
      <alignment horizontal="center" vertical="center" wrapText="1"/>
    </xf>
    <xf numFmtId="49" fontId="16" fillId="0" borderId="0" xfId="0" applyNumberFormat="1"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vertical="center" wrapText="1"/>
    </xf>
    <xf numFmtId="0" fontId="4" fillId="0" borderId="0" xfId="0" applyFont="1" applyAlignment="1">
      <alignment horizontal="left" vertical="center" wrapText="1"/>
    </xf>
    <xf numFmtId="2" fontId="4" fillId="0" borderId="0" xfId="0" applyNumberFormat="1" applyFont="1" applyFill="1" applyBorder="1" applyAlignment="1">
      <alignment horizontal="center" vertical="center" wrapText="1"/>
    </xf>
    <xf numFmtId="4" fontId="14" fillId="0" borderId="0" xfId="0" applyNumberFormat="1" applyFont="1" applyFill="1" applyAlignment="1">
      <alignment vertical="center" wrapText="1"/>
    </xf>
    <xf numFmtId="0" fontId="25" fillId="32" borderId="0" xfId="0" applyFont="1" applyFill="1" applyAlignment="1">
      <alignment vertical="center" wrapText="1"/>
    </xf>
    <xf numFmtId="4" fontId="25" fillId="32" borderId="0" xfId="0" applyNumberFormat="1" applyFont="1" applyFill="1" applyAlignment="1">
      <alignment vertical="center" wrapText="1"/>
    </xf>
    <xf numFmtId="4" fontId="2" fillId="0" borderId="0" xfId="0" applyNumberFormat="1" applyFont="1" applyAlignment="1">
      <alignment vertical="center" wrapText="1"/>
    </xf>
    <xf numFmtId="49" fontId="19" fillId="0" borderId="15" xfId="0" applyNumberFormat="1" applyFont="1" applyFill="1" applyBorder="1" applyAlignment="1">
      <alignment horizontal="center" vertical="center" wrapText="1"/>
    </xf>
    <xf numFmtId="0" fontId="45"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49" fontId="19" fillId="0" borderId="15" xfId="0" applyNumberFormat="1" applyFont="1" applyFill="1" applyBorder="1" applyAlignment="1" quotePrefix="1">
      <alignment horizontal="center" vertical="center" wrapText="1"/>
    </xf>
    <xf numFmtId="204" fontId="33" fillId="0" borderId="0" xfId="0" applyNumberFormat="1" applyFont="1" applyFill="1" applyAlignment="1">
      <alignment horizontal="center" vertical="center" wrapText="1"/>
    </xf>
    <xf numFmtId="4" fontId="27" fillId="0" borderId="0" xfId="0" applyNumberFormat="1" applyFont="1" applyAlignment="1">
      <alignment vertical="center" wrapText="1"/>
    </xf>
    <xf numFmtId="204" fontId="27" fillId="0" borderId="0" xfId="0" applyNumberFormat="1" applyFont="1" applyAlignment="1">
      <alignment horizontal="center" vertical="center" wrapText="1"/>
    </xf>
    <xf numFmtId="0" fontId="27" fillId="0" borderId="0" xfId="0" applyFont="1" applyAlignment="1">
      <alignment vertical="center" wrapText="1"/>
    </xf>
    <xf numFmtId="4" fontId="13" fillId="0" borderId="0" xfId="0" applyNumberFormat="1" applyFont="1" applyAlignment="1">
      <alignment horizontal="center" vertical="center" wrapText="1"/>
    </xf>
    <xf numFmtId="4" fontId="27" fillId="0" borderId="0" xfId="0" applyNumberFormat="1" applyFont="1" applyAlignment="1">
      <alignment vertical="center" wrapText="1"/>
    </xf>
    <xf numFmtId="0" fontId="27" fillId="0" borderId="0" xfId="0" applyFont="1" applyAlignment="1">
      <alignment vertical="center" wrapText="1"/>
    </xf>
    <xf numFmtId="204" fontId="27" fillId="0" borderId="0" xfId="0" applyNumberFormat="1" applyFont="1" applyAlignment="1">
      <alignment horizontal="center" vertical="center" wrapText="1"/>
    </xf>
    <xf numFmtId="49" fontId="42" fillId="0" borderId="10" xfId="0" applyNumberFormat="1" applyFont="1" applyFill="1" applyBorder="1" applyAlignment="1" quotePrefix="1">
      <alignment horizontal="center" vertical="center" wrapText="1"/>
    </xf>
    <xf numFmtId="3" fontId="42" fillId="0" borderId="1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25" fillId="32" borderId="0" xfId="0" applyFont="1" applyFill="1" applyAlignment="1">
      <alignment vertical="center" wrapText="1"/>
    </xf>
    <xf numFmtId="4" fontId="34" fillId="32" borderId="10" xfId="0" applyNumberFormat="1" applyFont="1" applyFill="1" applyBorder="1" applyAlignment="1">
      <alignment horizontal="right" vertical="center" wrapText="1"/>
    </xf>
    <xf numFmtId="49" fontId="19" fillId="0" borderId="12" xfId="0" applyNumberFormat="1" applyFont="1" applyBorder="1" applyAlignment="1" quotePrefix="1">
      <alignment horizontal="center" vertical="center" wrapText="1"/>
    </xf>
    <xf numFmtId="3" fontId="19" fillId="32" borderId="10" xfId="49" applyNumberFormat="1" applyFont="1" applyFill="1" applyBorder="1" applyAlignment="1">
      <alignment horizontal="center" vertical="center" wrapText="1"/>
      <protection/>
    </xf>
    <xf numFmtId="0" fontId="27" fillId="36" borderId="0" xfId="0" applyFont="1" applyFill="1" applyAlignment="1">
      <alignment vertical="center" wrapText="1"/>
    </xf>
    <xf numFmtId="4" fontId="19" fillId="36" borderId="0" xfId="0" applyNumberFormat="1" applyFont="1" applyFill="1" applyAlignment="1">
      <alignment vertical="center" wrapText="1"/>
    </xf>
    <xf numFmtId="204" fontId="33" fillId="36" borderId="0" xfId="0" applyNumberFormat="1" applyFont="1" applyFill="1" applyAlignment="1">
      <alignment horizontal="center" vertical="center" wrapText="1"/>
    </xf>
    <xf numFmtId="49" fontId="16" fillId="0" borderId="10" xfId="0" applyNumberFormat="1" applyFont="1" applyFill="1" applyBorder="1" applyAlignment="1" quotePrefix="1">
      <alignment horizontal="center" vertical="center" wrapText="1"/>
    </xf>
    <xf numFmtId="2" fontId="34" fillId="0" borderId="10" xfId="0" applyNumberFormat="1" applyFont="1" applyFill="1" applyBorder="1" applyAlignment="1">
      <alignment horizontal="left" vertical="center" wrapText="1"/>
    </xf>
    <xf numFmtId="2" fontId="16" fillId="0" borderId="10" xfId="0" applyNumberFormat="1" applyFont="1" applyFill="1" applyBorder="1" applyAlignment="1">
      <alignment horizontal="center" vertical="center" wrapText="1"/>
    </xf>
    <xf numFmtId="4" fontId="16" fillId="0" borderId="0" xfId="0" applyNumberFormat="1" applyFont="1" applyFill="1" applyAlignment="1">
      <alignment vertical="center" wrapText="1"/>
    </xf>
    <xf numFmtId="0" fontId="16" fillId="0" borderId="0" xfId="0" applyFont="1" applyFill="1" applyAlignment="1">
      <alignment vertical="center" wrapText="1"/>
    </xf>
    <xf numFmtId="0" fontId="27" fillId="0" borderId="0" xfId="0" applyFont="1" applyFill="1" applyAlignment="1">
      <alignment horizontal="center" vertical="center" wrapText="1"/>
    </xf>
    <xf numFmtId="2" fontId="19" fillId="0" borderId="10" xfId="0" applyNumberFormat="1" applyFont="1" applyFill="1" applyBorder="1" applyAlignment="1" quotePrefix="1">
      <alignment vertical="center" wrapText="1"/>
    </xf>
    <xf numFmtId="49" fontId="19" fillId="0" borderId="0" xfId="0" applyNumberFormat="1" applyFont="1" applyFill="1" applyAlignment="1">
      <alignment horizontal="left" vertical="center" wrapText="1"/>
    </xf>
    <xf numFmtId="0" fontId="19" fillId="0" borderId="10" xfId="0" applyNumberFormat="1" applyFont="1" applyFill="1" applyBorder="1" applyAlignment="1" quotePrefix="1">
      <alignment horizontal="center" vertical="center" wrapText="1"/>
    </xf>
    <xf numFmtId="0" fontId="33" fillId="0" borderId="0" xfId="0" applyFont="1" applyFill="1" applyAlignment="1">
      <alignment vertical="center" wrapText="1"/>
    </xf>
    <xf numFmtId="4" fontId="33" fillId="0" borderId="0" xfId="0" applyNumberFormat="1" applyFont="1" applyFill="1" applyAlignment="1">
      <alignment vertical="center" wrapText="1"/>
    </xf>
    <xf numFmtId="3" fontId="19" fillId="0" borderId="16" xfId="49" applyNumberFormat="1" applyFont="1" applyFill="1" applyBorder="1" applyAlignment="1">
      <alignment horizontal="center" vertical="center" wrapText="1"/>
      <protection/>
    </xf>
    <xf numFmtId="0" fontId="31" fillId="0" borderId="0" xfId="0" applyFont="1" applyFill="1" applyBorder="1" applyAlignment="1">
      <alignment vertical="center" wrapText="1"/>
    </xf>
    <xf numFmtId="0" fontId="26" fillId="0" borderId="0" xfId="0" applyFont="1" applyFill="1" applyBorder="1" applyAlignment="1">
      <alignment vertical="center" wrapText="1"/>
    </xf>
    <xf numFmtId="0" fontId="2" fillId="32" borderId="0" xfId="0" applyFont="1" applyFill="1" applyBorder="1" applyAlignment="1">
      <alignment vertical="center" wrapText="1"/>
    </xf>
    <xf numFmtId="2" fontId="27" fillId="0" borderId="10" xfId="0" applyNumberFormat="1" applyFont="1" applyFill="1" applyBorder="1" applyAlignment="1">
      <alignment horizontal="center" vertical="center" wrapText="1"/>
    </xf>
    <xf numFmtId="0" fontId="17" fillId="0" borderId="0" xfId="0" applyFont="1" applyAlignment="1">
      <alignment horizontal="center" vertical="center" wrapText="1"/>
    </xf>
    <xf numFmtId="3" fontId="27" fillId="0" borderId="10" xfId="49" applyNumberFormat="1" applyFont="1" applyFill="1" applyBorder="1" applyAlignment="1">
      <alignment horizontal="center" vertical="center" wrapText="1"/>
      <protection/>
    </xf>
    <xf numFmtId="4" fontId="27" fillId="32" borderId="10" xfId="0" applyNumberFormat="1" applyFont="1" applyFill="1" applyBorder="1" applyAlignment="1">
      <alignment horizontal="center" vertical="center" wrapText="1"/>
    </xf>
    <xf numFmtId="3" fontId="27" fillId="0" borderId="12" xfId="49" applyNumberFormat="1" applyFont="1" applyFill="1" applyBorder="1" applyAlignment="1">
      <alignment horizontal="center" vertical="center" wrapText="1"/>
      <protection/>
    </xf>
    <xf numFmtId="3" fontId="27" fillId="32" borderId="10" xfId="0" applyNumberFormat="1" applyFont="1" applyFill="1" applyBorder="1" applyAlignment="1" applyProtection="1">
      <alignment horizontal="center" vertical="center" wrapText="1"/>
      <protection/>
    </xf>
    <xf numFmtId="3" fontId="27" fillId="32" borderId="12" xfId="49" applyNumberFormat="1" applyFont="1" applyFill="1" applyBorder="1" applyAlignment="1">
      <alignment horizontal="center" vertical="center" wrapText="1"/>
      <protection/>
    </xf>
    <xf numFmtId="3" fontId="42" fillId="0" borderId="10" xfId="0" applyNumberFormat="1" applyFont="1" applyFill="1" applyBorder="1" applyAlignment="1" applyProtection="1">
      <alignment horizontal="center" vertical="center" wrapText="1"/>
      <protection/>
    </xf>
    <xf numFmtId="3" fontId="27" fillId="0" borderId="10" xfId="0" applyNumberFormat="1" applyFont="1" applyFill="1" applyBorder="1" applyAlignment="1" applyProtection="1">
      <alignment horizontal="center" vertical="center" wrapText="1"/>
      <protection/>
    </xf>
    <xf numFmtId="2" fontId="19" fillId="0" borderId="15" xfId="0" applyNumberFormat="1" applyFont="1" applyBorder="1" applyAlignment="1">
      <alignment horizontal="left" vertical="center" wrapText="1"/>
    </xf>
    <xf numFmtId="49" fontId="19" fillId="0" borderId="12" xfId="0" applyNumberFormat="1" applyFont="1" applyBorder="1" applyAlignment="1">
      <alignment vertical="center" wrapText="1"/>
    </xf>
    <xf numFmtId="49" fontId="19" fillId="0" borderId="12" xfId="0" applyNumberFormat="1" applyFont="1" applyBorder="1" applyAlignment="1" quotePrefix="1">
      <alignment vertical="center" wrapText="1"/>
    </xf>
    <xf numFmtId="4" fontId="27" fillId="0" borderId="10" xfId="0" applyNumberFormat="1" applyFont="1" applyFill="1" applyBorder="1" applyAlignment="1" applyProtection="1">
      <alignment horizontal="right" vertical="center" wrapText="1"/>
      <protection/>
    </xf>
    <xf numFmtId="4" fontId="27" fillId="0" borderId="10" xfId="0" applyNumberFormat="1" applyFont="1" applyFill="1" applyBorder="1" applyAlignment="1">
      <alignment horizontal="right" vertical="center" wrapText="1"/>
    </xf>
    <xf numFmtId="49" fontId="48" fillId="0" borderId="10" xfId="0" applyNumberFormat="1" applyFont="1" applyBorder="1" applyAlignment="1" quotePrefix="1">
      <alignment horizontal="center" vertical="center" wrapText="1"/>
    </xf>
    <xf numFmtId="2" fontId="48" fillId="0" borderId="10" xfId="0" applyNumberFormat="1" applyFont="1" applyBorder="1" applyAlignment="1">
      <alignment horizontal="left" vertical="center" wrapText="1"/>
    </xf>
    <xf numFmtId="3" fontId="48" fillId="0" borderId="10" xfId="0" applyNumberFormat="1" applyFont="1" applyFill="1" applyBorder="1" applyAlignment="1" applyProtection="1">
      <alignment horizontal="center" vertical="center" wrapText="1"/>
      <protection/>
    </xf>
    <xf numFmtId="4" fontId="49" fillId="0" borderId="10" xfId="0" applyNumberFormat="1" applyFont="1" applyFill="1" applyBorder="1" applyAlignment="1" applyProtection="1">
      <alignment horizontal="right" vertical="center" wrapText="1"/>
      <protection/>
    </xf>
    <xf numFmtId="49" fontId="48" fillId="0" borderId="10" xfId="0" applyNumberFormat="1" applyFont="1" applyBorder="1" applyAlignment="1">
      <alignment horizontal="center" vertical="center" wrapText="1"/>
    </xf>
    <xf numFmtId="49" fontId="50" fillId="0" borderId="10" xfId="0" applyNumberFormat="1" applyFont="1" applyBorder="1" applyAlignment="1" quotePrefix="1">
      <alignment horizontal="center" vertical="center" wrapText="1"/>
    </xf>
    <xf numFmtId="2" fontId="50" fillId="0" borderId="10" xfId="0" applyNumberFormat="1" applyFont="1" applyBorder="1" applyAlignment="1">
      <alignment horizontal="left" vertical="center" wrapText="1"/>
    </xf>
    <xf numFmtId="3" fontId="50" fillId="0" borderId="10" xfId="0" applyNumberFormat="1" applyFont="1" applyFill="1" applyBorder="1" applyAlignment="1" applyProtection="1">
      <alignment horizontal="center" vertical="center" wrapText="1"/>
      <protection/>
    </xf>
    <xf numFmtId="4" fontId="51" fillId="0" borderId="10" xfId="49" applyNumberFormat="1" applyFont="1" applyFill="1" applyBorder="1" applyAlignment="1">
      <alignment horizontal="right" vertical="center" wrapText="1"/>
      <protection/>
    </xf>
    <xf numFmtId="3" fontId="27" fillId="0" borderId="10" xfId="49" applyNumberFormat="1" applyFont="1" applyFill="1" applyBorder="1" applyAlignment="1">
      <alignment horizontal="center" vertical="center" wrapText="1"/>
      <protection/>
    </xf>
    <xf numFmtId="49" fontId="48" fillId="0" borderId="10" xfId="0" applyNumberFormat="1" applyFont="1" applyBorder="1" applyAlignment="1" quotePrefix="1">
      <alignment horizontal="center" vertical="center" wrapText="1"/>
    </xf>
    <xf numFmtId="2" fontId="48" fillId="0" borderId="12" xfId="0" applyNumberFormat="1" applyFont="1" applyBorder="1" applyAlignment="1">
      <alignment horizontal="left" vertical="center" wrapText="1"/>
    </xf>
    <xf numFmtId="3" fontId="48" fillId="0" borderId="10" xfId="0" applyNumberFormat="1" applyFont="1" applyFill="1" applyBorder="1" applyAlignment="1" applyProtection="1">
      <alignment horizontal="center" vertical="center" wrapText="1"/>
      <protection/>
    </xf>
    <xf numFmtId="4" fontId="49" fillId="0" borderId="10" xfId="0" applyNumberFormat="1" applyFont="1" applyFill="1" applyBorder="1" applyAlignment="1" applyProtection="1">
      <alignment horizontal="right" vertical="center" wrapText="1"/>
      <protection/>
    </xf>
    <xf numFmtId="4" fontId="48" fillId="0" borderId="10" xfId="0" applyNumberFormat="1" applyFont="1" applyFill="1" applyBorder="1" applyAlignment="1" applyProtection="1">
      <alignment horizontal="right" vertical="center" wrapText="1"/>
      <protection/>
    </xf>
    <xf numFmtId="4" fontId="48" fillId="0" borderId="10" xfId="0" applyNumberFormat="1" applyFont="1" applyFill="1" applyBorder="1" applyAlignment="1">
      <alignment horizontal="right" vertical="center" wrapText="1"/>
    </xf>
    <xf numFmtId="49" fontId="19" fillId="0" borderId="12" xfId="0" applyNumberFormat="1" applyFont="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0" xfId="0" applyNumberFormat="1" applyFont="1" applyBorder="1" applyAlignment="1" quotePrefix="1">
      <alignment horizontal="center" vertical="center" wrapText="1"/>
    </xf>
    <xf numFmtId="2" fontId="27" fillId="0" borderId="10" xfId="0" applyNumberFormat="1" applyFont="1" applyBorder="1" applyAlignment="1">
      <alignment horizontal="left" vertical="center" wrapText="1"/>
    </xf>
    <xf numFmtId="3" fontId="19" fillId="0" borderId="16" xfId="0" applyNumberFormat="1" applyFont="1" applyFill="1" applyBorder="1" applyAlignment="1" applyProtection="1">
      <alignment horizontal="center" vertical="center" wrapText="1"/>
      <protection/>
    </xf>
    <xf numFmtId="4" fontId="20" fillId="0" borderId="0" xfId="0" applyNumberFormat="1" applyFont="1" applyAlignment="1">
      <alignment horizontal="center" vertical="center" wrapText="1"/>
    </xf>
    <xf numFmtId="0" fontId="20" fillId="0" borderId="0" xfId="0" applyFont="1" applyAlignment="1">
      <alignment horizontal="center" vertical="center" wrapText="1"/>
    </xf>
    <xf numFmtId="2" fontId="27" fillId="0" borderId="10" xfId="0" applyNumberFormat="1" applyFont="1" applyFill="1" applyBorder="1" applyAlignment="1">
      <alignment horizontal="center" vertical="center" wrapText="1"/>
    </xf>
    <xf numFmtId="4" fontId="27" fillId="32" borderId="10" xfId="0" applyNumberFormat="1" applyFont="1" applyFill="1" applyBorder="1" applyAlignment="1">
      <alignment horizontal="center" vertical="center" wrapText="1"/>
    </xf>
    <xf numFmtId="0" fontId="52" fillId="0" borderId="0" xfId="0" applyFont="1" applyAlignment="1">
      <alignment vertical="center" wrapText="1"/>
    </xf>
    <xf numFmtId="0" fontId="53" fillId="0" borderId="0" xfId="0" applyFont="1" applyAlignment="1">
      <alignment/>
    </xf>
    <xf numFmtId="49" fontId="54" fillId="0" borderId="0" xfId="0" applyNumberFormat="1" applyFont="1" applyAlignment="1">
      <alignment horizontal="center" vertical="center" wrapText="1"/>
    </xf>
    <xf numFmtId="49" fontId="19" fillId="0" borderId="12" xfId="0" applyNumberFormat="1" applyFont="1" applyBorder="1" applyAlignment="1">
      <alignment horizontal="center" vertical="center" wrapText="1"/>
    </xf>
    <xf numFmtId="49" fontId="19" fillId="0" borderId="15" xfId="0" applyNumberFormat="1" applyFont="1" applyBorder="1" applyAlignment="1">
      <alignment horizontal="center" vertical="center" wrapText="1"/>
    </xf>
    <xf numFmtId="49" fontId="19" fillId="0" borderId="12" xfId="0" applyNumberFormat="1" applyFont="1" applyBorder="1" applyAlignment="1" quotePrefix="1">
      <alignment horizontal="center" vertical="center" wrapText="1"/>
    </xf>
    <xf numFmtId="49" fontId="19" fillId="0" borderId="15" xfId="0" applyNumberFormat="1" applyFont="1" applyBorder="1" applyAlignment="1" quotePrefix="1">
      <alignment horizontal="center" vertical="center" wrapText="1"/>
    </xf>
    <xf numFmtId="49" fontId="19" fillId="0" borderId="16" xfId="0" applyNumberFormat="1" applyFont="1" applyBorder="1" applyAlignment="1" quotePrefix="1">
      <alignment horizontal="center" vertical="center" wrapText="1"/>
    </xf>
    <xf numFmtId="49" fontId="19" fillId="0" borderId="16" xfId="0" applyNumberFormat="1" applyFont="1" applyBorder="1" applyAlignment="1">
      <alignment horizontal="center" vertical="center" wrapText="1"/>
    </xf>
    <xf numFmtId="49" fontId="19" fillId="0" borderId="12" xfId="0" applyNumberFormat="1" applyFont="1" applyFill="1" applyBorder="1" applyAlignment="1" quotePrefix="1">
      <alignment horizontal="center" vertical="center" wrapText="1"/>
    </xf>
    <xf numFmtId="49" fontId="19" fillId="0" borderId="16" xfId="0" applyNumberFormat="1" applyFont="1" applyFill="1" applyBorder="1" applyAlignment="1" quotePrefix="1">
      <alignment horizontal="center" vertical="center" wrapText="1"/>
    </xf>
    <xf numFmtId="0" fontId="30" fillId="0" borderId="15" xfId="0" applyFont="1" applyBorder="1" applyAlignment="1">
      <alignment vertical="center" wrapText="1"/>
    </xf>
    <xf numFmtId="49" fontId="19" fillId="0" borderId="12"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26" fillId="33" borderId="14" xfId="0" applyFont="1" applyFill="1" applyBorder="1" applyAlignment="1">
      <alignment horizontal="left" vertical="center" wrapText="1"/>
    </xf>
    <xf numFmtId="0" fontId="26" fillId="33" borderId="13" xfId="0" applyFont="1" applyFill="1" applyBorder="1" applyAlignment="1">
      <alignment horizontal="left" vertical="center" wrapText="1"/>
    </xf>
    <xf numFmtId="2" fontId="26" fillId="33" borderId="14" xfId="0" applyNumberFormat="1" applyFont="1" applyFill="1" applyBorder="1" applyAlignment="1" quotePrefix="1">
      <alignment horizontal="left" vertical="center" wrapText="1"/>
    </xf>
    <xf numFmtId="2" fontId="26" fillId="33" borderId="13" xfId="0" applyNumberFormat="1" applyFont="1" applyFill="1" applyBorder="1" applyAlignment="1" quotePrefix="1">
      <alignment horizontal="left" vertical="center" wrapText="1"/>
    </xf>
    <xf numFmtId="2" fontId="19" fillId="0" borderId="12" xfId="0" applyNumberFormat="1" applyFont="1" applyBorder="1" applyAlignment="1" quotePrefix="1">
      <alignment horizontal="left" vertical="center" wrapText="1"/>
    </xf>
    <xf numFmtId="2" fontId="19" fillId="0" borderId="16" xfId="0" applyNumberFormat="1" applyFont="1" applyBorder="1" applyAlignment="1" quotePrefix="1">
      <alignment horizontal="left" vertical="center" wrapText="1"/>
    </xf>
    <xf numFmtId="2" fontId="19" fillId="0" borderId="15" xfId="0" applyNumberFormat="1" applyFont="1" applyBorder="1" applyAlignment="1" quotePrefix="1">
      <alignment horizontal="left" vertical="center" wrapText="1"/>
    </xf>
    <xf numFmtId="2" fontId="19" fillId="4" borderId="14" xfId="0" applyNumberFormat="1" applyFont="1" applyFill="1" applyBorder="1" applyAlignment="1" quotePrefix="1">
      <alignment horizontal="left" vertical="center" wrapText="1"/>
    </xf>
    <xf numFmtId="2" fontId="19" fillId="4" borderId="13" xfId="0" applyNumberFormat="1" applyFont="1" applyFill="1" applyBorder="1" applyAlignment="1" quotePrefix="1">
      <alignment horizontal="left" vertical="center" wrapText="1"/>
    </xf>
    <xf numFmtId="2" fontId="19" fillId="0" borderId="17" xfId="0" applyNumberFormat="1" applyFont="1" applyBorder="1" applyAlignment="1">
      <alignment horizontal="left" vertical="center" wrapText="1"/>
    </xf>
    <xf numFmtId="2" fontId="19" fillId="0" borderId="18" xfId="0" applyNumberFormat="1" applyFont="1" applyBorder="1" applyAlignment="1">
      <alignment horizontal="left" vertical="center" wrapText="1"/>
    </xf>
    <xf numFmtId="3" fontId="19" fillId="0" borderId="12" xfId="0" applyNumberFormat="1" applyFont="1" applyFill="1" applyBorder="1" applyAlignment="1" applyProtection="1">
      <alignment horizontal="center" vertical="center" wrapText="1"/>
      <protection/>
    </xf>
    <xf numFmtId="3" fontId="19" fillId="0" borderId="15" xfId="0" applyNumberFormat="1" applyFont="1" applyFill="1" applyBorder="1" applyAlignment="1" applyProtection="1">
      <alignment horizontal="center" vertical="center" wrapText="1"/>
      <protection/>
    </xf>
    <xf numFmtId="2" fontId="19" fillId="0" borderId="10" xfId="0" applyNumberFormat="1" applyFont="1" applyFill="1" applyBorder="1" applyAlignment="1">
      <alignment horizontal="center" vertical="center" wrapText="1"/>
    </xf>
    <xf numFmtId="2" fontId="19" fillId="0" borderId="10" xfId="0" applyNumberFormat="1" applyFont="1" applyFill="1" applyBorder="1" applyAlignment="1" quotePrefix="1">
      <alignment horizontal="center" vertical="center" wrapText="1"/>
    </xf>
    <xf numFmtId="2" fontId="19" fillId="0" borderId="12" xfId="0" applyNumberFormat="1" applyFont="1" applyBorder="1" applyAlignment="1">
      <alignment horizontal="left" vertical="center" wrapText="1"/>
    </xf>
    <xf numFmtId="2" fontId="19" fillId="0" borderId="16" xfId="0" applyNumberFormat="1" applyFont="1" applyBorder="1" applyAlignment="1">
      <alignment horizontal="left" vertical="center" wrapText="1"/>
    </xf>
    <xf numFmtId="2" fontId="19" fillId="0" borderId="15" xfId="0" applyNumberFormat="1" applyFont="1" applyBorder="1" applyAlignment="1">
      <alignment horizontal="left" vertical="center" wrapText="1"/>
    </xf>
    <xf numFmtId="3" fontId="19" fillId="0" borderId="12" xfId="0" applyNumberFormat="1" applyFont="1" applyFill="1" applyBorder="1" applyAlignment="1">
      <alignment horizontal="center" vertical="center" wrapText="1"/>
    </xf>
    <xf numFmtId="3" fontId="19" fillId="0" borderId="16"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9" fillId="32" borderId="12" xfId="0" applyNumberFormat="1" applyFont="1" applyFill="1" applyBorder="1" applyAlignment="1">
      <alignment horizontal="center" vertical="center" wrapText="1"/>
    </xf>
    <xf numFmtId="3" fontId="19" fillId="32" borderId="16" xfId="0" applyNumberFormat="1" applyFont="1" applyFill="1" applyBorder="1" applyAlignment="1">
      <alignment horizontal="center" vertical="center" wrapText="1"/>
    </xf>
    <xf numFmtId="3" fontId="19" fillId="32" borderId="15" xfId="0" applyNumberFormat="1" applyFont="1" applyFill="1" applyBorder="1" applyAlignment="1">
      <alignment horizontal="center" vertical="center" wrapText="1"/>
    </xf>
    <xf numFmtId="2" fontId="26" fillId="33" borderId="14" xfId="0" applyNumberFormat="1" applyFont="1" applyFill="1" applyBorder="1" applyAlignment="1">
      <alignment horizontal="left" vertical="center" wrapText="1"/>
    </xf>
    <xf numFmtId="2" fontId="26" fillId="33" borderId="13" xfId="0" applyNumberFormat="1" applyFont="1" applyFill="1" applyBorder="1" applyAlignment="1">
      <alignment horizontal="left" vertical="center" wrapText="1"/>
    </xf>
    <xf numFmtId="2" fontId="19" fillId="0" borderId="12" xfId="0" applyNumberFormat="1" applyFont="1" applyFill="1" applyBorder="1" applyAlignment="1" quotePrefix="1">
      <alignment horizontal="left" vertical="center" wrapText="1"/>
    </xf>
    <xf numFmtId="2" fontId="19" fillId="0" borderId="16" xfId="0" applyNumberFormat="1" applyFont="1" applyFill="1" applyBorder="1" applyAlignment="1" quotePrefix="1">
      <alignment horizontal="left" vertical="center" wrapText="1"/>
    </xf>
    <xf numFmtId="0" fontId="30" fillId="0" borderId="15" xfId="0" applyFont="1" applyBorder="1" applyAlignment="1">
      <alignment horizontal="left" vertical="center" wrapText="1"/>
    </xf>
    <xf numFmtId="2" fontId="19" fillId="0" borderId="12" xfId="0" applyNumberFormat="1" applyFont="1" applyBorder="1" applyAlignment="1">
      <alignment horizontal="center" vertical="center" wrapText="1"/>
    </xf>
    <xf numFmtId="2" fontId="19" fillId="0" borderId="16" xfId="0" applyNumberFormat="1" applyFont="1" applyBorder="1" applyAlignment="1">
      <alignment horizontal="center" vertical="center" wrapText="1"/>
    </xf>
    <xf numFmtId="3" fontId="19" fillId="32" borderId="12" xfId="0" applyNumberFormat="1" applyFont="1" applyFill="1" applyBorder="1" applyAlignment="1" applyProtection="1">
      <alignment horizontal="center" vertical="center" wrapText="1"/>
      <protection/>
    </xf>
    <xf numFmtId="0" fontId="30" fillId="32" borderId="15" xfId="0" applyFont="1" applyFill="1" applyBorder="1" applyAlignment="1">
      <alignment horizontal="center" vertical="center" wrapText="1"/>
    </xf>
    <xf numFmtId="3" fontId="19" fillId="32" borderId="15" xfId="0" applyNumberFormat="1" applyFont="1" applyFill="1" applyBorder="1" applyAlignment="1" applyProtection="1">
      <alignment horizontal="center" vertical="center" wrapText="1"/>
      <protection/>
    </xf>
    <xf numFmtId="2" fontId="19" fillId="0" borderId="15" xfId="0" applyNumberFormat="1" applyFont="1" applyBorder="1" applyAlignment="1">
      <alignment horizontal="center" vertical="center" wrapText="1"/>
    </xf>
    <xf numFmtId="2" fontId="19" fillId="4" borderId="14" xfId="0" applyNumberFormat="1" applyFont="1" applyFill="1" applyBorder="1" applyAlignment="1">
      <alignment horizontal="left" vertical="center" wrapText="1"/>
    </xf>
    <xf numFmtId="2" fontId="19" fillId="4" borderId="13" xfId="0" applyNumberFormat="1" applyFont="1" applyFill="1" applyBorder="1" applyAlignment="1">
      <alignment horizontal="left" vertical="center" wrapText="1"/>
    </xf>
    <xf numFmtId="3" fontId="19" fillId="0" borderId="12" xfId="49" applyNumberFormat="1" applyFont="1" applyFill="1" applyBorder="1" applyAlignment="1">
      <alignment horizontal="center" vertical="center" wrapText="1"/>
      <protection/>
    </xf>
    <xf numFmtId="3" fontId="19" fillId="0" borderId="15" xfId="49" applyNumberFormat="1" applyFont="1" applyFill="1" applyBorder="1" applyAlignment="1">
      <alignment horizontal="center" vertical="center" wrapText="1"/>
      <protection/>
    </xf>
    <xf numFmtId="4" fontId="15" fillId="0" borderId="0" xfId="0" applyNumberFormat="1" applyFont="1" applyAlignment="1">
      <alignment horizontal="right" vertical="center" wrapText="1"/>
    </xf>
    <xf numFmtId="0" fontId="17" fillId="0" borderId="0" xfId="0" applyFont="1" applyAlignment="1">
      <alignment horizontal="center" vertical="center" wrapText="1"/>
    </xf>
    <xf numFmtId="49" fontId="7" fillId="0" borderId="15"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46" fillId="32" borderId="0" xfId="0" applyNumberFormat="1" applyFont="1" applyFill="1" applyBorder="1" applyAlignment="1">
      <alignment horizontal="left"/>
    </xf>
    <xf numFmtId="0" fontId="47" fillId="32" borderId="0" xfId="0" applyFont="1" applyFill="1" applyAlignment="1">
      <alignment horizontal="left" vertical="center"/>
    </xf>
    <xf numFmtId="4" fontId="15" fillId="0" borderId="0" xfId="0" applyNumberFormat="1" applyFont="1" applyAlignment="1">
      <alignment horizontal="left" vertical="center" wrapText="1"/>
    </xf>
    <xf numFmtId="4" fontId="22" fillId="0" borderId="0" xfId="0" applyNumberFormat="1" applyFont="1" applyAlignment="1">
      <alignment horizontal="left" vertical="center" wrapText="1"/>
    </xf>
    <xf numFmtId="4" fontId="7" fillId="0" borderId="17" xfId="0" applyNumberFormat="1" applyFont="1" applyBorder="1" applyAlignment="1">
      <alignment horizontal="center" vertical="center" wrapText="1"/>
    </xf>
    <xf numFmtId="4" fontId="7" fillId="0" borderId="19" xfId="0" applyNumberFormat="1" applyFont="1" applyBorder="1" applyAlignment="1">
      <alignment horizontal="center" vertical="center" wrapText="1"/>
    </xf>
    <xf numFmtId="4" fontId="7" fillId="0" borderId="20" xfId="0" applyNumberFormat="1" applyFont="1" applyBorder="1" applyAlignment="1">
      <alignment horizontal="center" vertical="center" wrapText="1"/>
    </xf>
    <xf numFmtId="4" fontId="7" fillId="0" borderId="21" xfId="0" applyNumberFormat="1" applyFont="1" applyBorder="1" applyAlignment="1">
      <alignment horizontal="center" vertical="center" wrapText="1"/>
    </xf>
    <xf numFmtId="4" fontId="7" fillId="0" borderId="18" xfId="0" applyNumberFormat="1" applyFont="1" applyBorder="1" applyAlignment="1">
      <alignment horizontal="center" vertical="center" wrapText="1"/>
    </xf>
    <xf numFmtId="4" fontId="7" fillId="0" borderId="22"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6" xfId="0" applyNumberFormat="1" applyFont="1" applyBorder="1" applyAlignment="1">
      <alignment horizontal="center" vertical="center" wrapText="1"/>
    </xf>
    <xf numFmtId="4" fontId="7" fillId="0" borderId="15"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3" fontId="19" fillId="0" borderId="16" xfId="0" applyNumberFormat="1" applyFont="1" applyFill="1" applyBorder="1" applyAlignment="1" applyProtection="1">
      <alignment horizontal="center" vertical="center" wrapText="1"/>
      <protection/>
    </xf>
    <xf numFmtId="2" fontId="19" fillId="32" borderId="10" xfId="0" applyNumberFormat="1" applyFont="1" applyFill="1" applyBorder="1" applyAlignment="1">
      <alignment horizontal="center" vertical="center" wrapText="1"/>
    </xf>
    <xf numFmtId="2" fontId="19" fillId="32" borderId="10" xfId="0" applyNumberFormat="1" applyFont="1" applyFill="1" applyBorder="1" applyAlignment="1" quotePrefix="1">
      <alignment horizontal="center" vertical="center" wrapText="1"/>
    </xf>
    <xf numFmtId="2" fontId="26" fillId="34" borderId="14" xfId="0" applyNumberFormat="1" applyFont="1" applyFill="1" applyBorder="1" applyAlignment="1">
      <alignment horizontal="left" vertical="center" wrapText="1"/>
    </xf>
    <xf numFmtId="2" fontId="26" fillId="34" borderId="13" xfId="0" applyNumberFormat="1" applyFont="1" applyFill="1" applyBorder="1" applyAlignment="1">
      <alignment horizontal="left" vertical="center" wrapText="1"/>
    </xf>
    <xf numFmtId="4" fontId="32" fillId="0" borderId="11" xfId="0" applyNumberFormat="1" applyFont="1" applyBorder="1" applyAlignment="1">
      <alignment horizontal="center" wrapText="1"/>
    </xf>
    <xf numFmtId="0" fontId="15" fillId="0" borderId="0" xfId="0" applyNumberFormat="1" applyFont="1" applyFill="1" applyAlignment="1" applyProtection="1">
      <alignment horizontal="left" vertical="center" wrapText="1"/>
      <protection/>
    </xf>
    <xf numFmtId="4" fontId="4" fillId="0" borderId="18"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16" fillId="0" borderId="0" xfId="0" applyNumberFormat="1" applyFont="1" applyAlignment="1">
      <alignment horizontal="right" vertical="center" wrapText="1"/>
    </xf>
    <xf numFmtId="0" fontId="10" fillId="0" borderId="0" xfId="0" applyFont="1" applyAlignment="1">
      <alignment horizontal="center" vertical="center" wrapText="1"/>
    </xf>
    <xf numFmtId="4" fontId="15" fillId="0" borderId="0" xfId="0" applyNumberFormat="1" applyFont="1" applyFill="1" applyAlignment="1" applyProtection="1">
      <alignment horizontal="right" vertical="center" wrapText="1"/>
      <protection/>
    </xf>
    <xf numFmtId="4" fontId="0" fillId="0" borderId="0" xfId="0" applyNumberFormat="1" applyFont="1" applyAlignment="1">
      <alignment horizontal="right" vertical="center" wrapText="1"/>
    </xf>
    <xf numFmtId="4" fontId="33" fillId="0" borderId="13" xfId="0" applyNumberFormat="1" applyFont="1" applyBorder="1" applyAlignment="1">
      <alignment horizontal="center" vertical="center" wrapText="1"/>
    </xf>
    <xf numFmtId="4" fontId="33" fillId="0" borderId="13" xfId="0" applyNumberFormat="1" applyFont="1" applyBorder="1" applyAlignment="1">
      <alignment vertical="center" wrapText="1"/>
    </xf>
    <xf numFmtId="4" fontId="36" fillId="0" borderId="13" xfId="0" applyNumberFormat="1" applyFont="1" applyBorder="1" applyAlignment="1">
      <alignment vertical="center" wrapText="1"/>
    </xf>
    <xf numFmtId="4" fontId="36" fillId="33" borderId="13" xfId="0" applyNumberFormat="1" applyFont="1" applyFill="1" applyBorder="1" applyAlignment="1">
      <alignment vertical="center" wrapText="1"/>
    </xf>
    <xf numFmtId="0" fontId="19" fillId="0" borderId="0" xfId="0" applyFont="1" applyBorder="1" applyAlignment="1">
      <alignment horizontal="center" vertical="center" wrapText="1"/>
    </xf>
    <xf numFmtId="4" fontId="33" fillId="0" borderId="13" xfId="0" applyNumberFormat="1" applyFont="1" applyBorder="1" applyAlignment="1">
      <alignment horizontal="center" vertical="center" wrapText="1"/>
    </xf>
    <xf numFmtId="4" fontId="33" fillId="0" borderId="13" xfId="0" applyNumberFormat="1" applyFont="1" applyBorder="1" applyAlignment="1">
      <alignment vertical="center" wrapText="1"/>
    </xf>
    <xf numFmtId="4" fontId="32" fillId="0" borderId="13" xfId="0" applyNumberFormat="1" applyFont="1" applyBorder="1" applyAlignment="1">
      <alignment horizontal="center" vertical="center" wrapText="1"/>
    </xf>
    <xf numFmtId="4" fontId="36" fillId="0" borderId="13" xfId="0" applyNumberFormat="1" applyFont="1" applyBorder="1" applyAlignment="1">
      <alignment horizontal="center" vertical="center" wrapText="1"/>
    </xf>
    <xf numFmtId="3" fontId="19" fillId="0" borderId="10" xfId="49" applyNumberFormat="1" applyFont="1" applyFill="1" applyBorder="1" applyAlignment="1">
      <alignment horizontal="center" vertical="center" wrapText="1"/>
      <protection/>
    </xf>
    <xf numFmtId="2" fontId="19" fillId="0" borderId="10" xfId="0" applyNumberFormat="1" applyFont="1" applyBorder="1" applyAlignment="1">
      <alignment horizontal="center" vertical="center" wrapText="1"/>
    </xf>
    <xf numFmtId="3" fontId="19"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4" fontId="26" fillId="33" borderId="10" xfId="0" applyNumberFormat="1" applyFont="1" applyFill="1" applyBorder="1" applyAlignment="1" quotePrefix="1">
      <alignment horizontal="right" vertical="center" wrapText="1"/>
    </xf>
    <xf numFmtId="3" fontId="19" fillId="32" borderId="10" xfId="0" applyNumberFormat="1" applyFont="1" applyFill="1" applyBorder="1" applyAlignment="1">
      <alignment horizontal="center" vertical="center" wrapText="1"/>
    </xf>
    <xf numFmtId="3" fontId="19" fillId="0" borderId="10" xfId="0" applyNumberFormat="1" applyFont="1" applyFill="1" applyBorder="1" applyAlignment="1" applyProtection="1">
      <alignment horizontal="center" vertical="center" wrapText="1"/>
      <protection/>
    </xf>
    <xf numFmtId="0" fontId="26"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4" fontId="26" fillId="32" borderId="10" xfId="0" applyNumberFormat="1" applyFont="1" applyFill="1" applyBorder="1" applyAlignment="1" quotePrefix="1">
      <alignment horizontal="right" vertical="center" wrapText="1"/>
    </xf>
    <xf numFmtId="3" fontId="19" fillId="32" borderId="10" xfId="0" applyNumberFormat="1" applyFont="1" applyFill="1" applyBorder="1" applyAlignment="1" applyProtection="1">
      <alignment horizontal="center" vertical="center" wrapText="1"/>
      <protection/>
    </xf>
    <xf numFmtId="3" fontId="27" fillId="32" borderId="1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3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0"/>
    </sheetNames>
    <sheetDataSet>
      <sheetData sheetId="0">
        <row r="345">
          <cell r="K345">
            <v>167858813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44"/>
  <sheetViews>
    <sheetView tabSelected="1" view="pageBreakPreview" zoomScale="49" zoomScaleNormal="75" zoomScaleSheetLayoutView="49" zoomScalePageLayoutView="0" workbookViewId="0" topLeftCell="A5">
      <pane ySplit="9" topLeftCell="A14" activePane="bottomLeft" state="frozen"/>
      <selection pane="topLeft" activeCell="A5" sqref="A5"/>
      <selection pane="bottomLeft" activeCell="H15" sqref="H15"/>
    </sheetView>
  </sheetViews>
  <sheetFormatPr defaultColWidth="9.00390625" defaultRowHeight="12.75"/>
  <cols>
    <col min="1" max="1" width="18.50390625" style="17" customWidth="1"/>
    <col min="2" max="2" width="15.375" style="11" customWidth="1"/>
    <col min="3" max="3" width="12.375" style="11" customWidth="1"/>
    <col min="4" max="4" width="42.625" style="19" customWidth="1"/>
    <col min="5" max="5" width="45.625" style="3" customWidth="1"/>
    <col min="6" max="6" width="22.875" style="3" customWidth="1"/>
    <col min="7" max="7" width="28.375" style="38" customWidth="1"/>
    <col min="8" max="8" width="28.625" style="39" customWidth="1"/>
    <col min="9" max="9" width="30.125" style="39" customWidth="1"/>
    <col min="10" max="10" width="29.875" style="39" customWidth="1"/>
    <col min="11" max="11" width="28.50390625" style="8" customWidth="1"/>
    <col min="12" max="12" width="32.50390625" style="8" customWidth="1"/>
    <col min="13" max="13" width="24.625" style="8" customWidth="1"/>
    <col min="14" max="14" width="26.375" style="188" customWidth="1"/>
    <col min="15" max="15" width="8.875" style="8" customWidth="1"/>
    <col min="16" max="16" width="33.00390625" style="8" customWidth="1"/>
    <col min="17" max="17" width="8.875" style="8" customWidth="1"/>
    <col min="18" max="18" width="24.50390625" style="8" bestFit="1" customWidth="1"/>
    <col min="19" max="16384" width="8.875" style="8" customWidth="1"/>
  </cols>
  <sheetData>
    <row r="1" spans="1:14" s="4" customFormat="1" ht="21" customHeight="1">
      <c r="A1" s="16"/>
      <c r="B1" s="10"/>
      <c r="C1" s="10"/>
      <c r="D1" s="18"/>
      <c r="E1" s="1"/>
      <c r="F1" s="1"/>
      <c r="G1" s="24"/>
      <c r="H1" s="25"/>
      <c r="I1" s="358"/>
      <c r="J1" s="358"/>
      <c r="N1" s="184"/>
    </row>
    <row r="2" spans="1:14" s="4" customFormat="1" ht="36" customHeight="1">
      <c r="A2" s="212"/>
      <c r="B2" s="213"/>
      <c r="C2" s="213"/>
      <c r="D2" s="214"/>
      <c r="E2" s="215"/>
      <c r="F2" s="215"/>
      <c r="G2" s="364" t="s">
        <v>619</v>
      </c>
      <c r="H2" s="364"/>
      <c r="I2" s="364"/>
      <c r="J2" s="364"/>
      <c r="N2" s="184"/>
    </row>
    <row r="3" spans="1:14" s="4" customFormat="1" ht="39.75" customHeight="1">
      <c r="A3" s="212"/>
      <c r="B3" s="213"/>
      <c r="C3" s="213"/>
      <c r="D3" s="214"/>
      <c r="E3" s="215"/>
      <c r="F3" s="215"/>
      <c r="G3" s="364" t="s">
        <v>375</v>
      </c>
      <c r="H3" s="364"/>
      <c r="I3" s="364"/>
      <c r="J3" s="364"/>
      <c r="N3" s="184"/>
    </row>
    <row r="4" spans="1:14" s="4" customFormat="1" ht="55.5" customHeight="1">
      <c r="A4" s="212"/>
      <c r="B4" s="213"/>
      <c r="C4" s="213"/>
      <c r="D4" s="214"/>
      <c r="E4" s="215"/>
      <c r="F4" s="215"/>
      <c r="G4" s="365" t="s">
        <v>506</v>
      </c>
      <c r="H4" s="365"/>
      <c r="I4" s="365"/>
      <c r="J4" s="365"/>
      <c r="N4" s="184"/>
    </row>
    <row r="5" spans="1:14" s="4" customFormat="1" ht="21" customHeight="1">
      <c r="A5" s="212"/>
      <c r="B5" s="213"/>
      <c r="C5" s="213"/>
      <c r="D5" s="214"/>
      <c r="E5" s="215"/>
      <c r="F5" s="215"/>
      <c r="G5" s="24"/>
      <c r="H5" s="25"/>
      <c r="I5" s="25"/>
      <c r="J5" s="25"/>
      <c r="N5" s="184"/>
    </row>
    <row r="6" spans="1:14" s="4" customFormat="1" ht="51.75" customHeight="1">
      <c r="A6" s="359" t="s">
        <v>256</v>
      </c>
      <c r="B6" s="359"/>
      <c r="C6" s="359"/>
      <c r="D6" s="359"/>
      <c r="E6" s="359"/>
      <c r="F6" s="359"/>
      <c r="G6" s="359"/>
      <c r="H6" s="359"/>
      <c r="I6" s="359"/>
      <c r="J6" s="359"/>
      <c r="N6" s="184"/>
    </row>
    <row r="7" spans="1:14" s="4" customFormat="1" ht="31.5">
      <c r="A7" s="362" t="s">
        <v>507</v>
      </c>
      <c r="B7" s="362"/>
      <c r="C7" s="266"/>
      <c r="D7" s="266"/>
      <c r="E7" s="301"/>
      <c r="F7" s="301"/>
      <c r="G7" s="300"/>
      <c r="H7" s="266"/>
      <c r="I7" s="266"/>
      <c r="J7" s="266"/>
      <c r="N7" s="184"/>
    </row>
    <row r="8" spans="1:14" s="4" customFormat="1" ht="31.5">
      <c r="A8" s="363" t="s">
        <v>508</v>
      </c>
      <c r="B8" s="363"/>
      <c r="C8" s="266"/>
      <c r="D8" s="266"/>
      <c r="E8" s="301"/>
      <c r="F8" s="300"/>
      <c r="G8" s="301"/>
      <c r="H8" s="266"/>
      <c r="I8" s="266"/>
      <c r="J8" s="266"/>
      <c r="N8" s="184"/>
    </row>
    <row r="9" spans="1:10" s="4" customFormat="1" ht="25.5" customHeight="1">
      <c r="A9" s="216"/>
      <c r="B9" s="217"/>
      <c r="C9" s="217"/>
      <c r="D9" s="218"/>
      <c r="E9" s="219"/>
      <c r="F9" s="219"/>
      <c r="G9" s="30"/>
      <c r="H9" s="31"/>
      <c r="I9" s="31"/>
      <c r="J9" s="31" t="s">
        <v>333</v>
      </c>
    </row>
    <row r="10" spans="1:14" s="5" customFormat="1" ht="15" customHeight="1">
      <c r="A10" s="360" t="s">
        <v>376</v>
      </c>
      <c r="B10" s="360" t="s">
        <v>377</v>
      </c>
      <c r="C10" s="360" t="s">
        <v>378</v>
      </c>
      <c r="D10" s="375" t="s">
        <v>334</v>
      </c>
      <c r="E10" s="377" t="s">
        <v>379</v>
      </c>
      <c r="F10" s="375" t="s">
        <v>407</v>
      </c>
      <c r="G10" s="372" t="s">
        <v>408</v>
      </c>
      <c r="H10" s="372" t="s">
        <v>390</v>
      </c>
      <c r="I10" s="366" t="s">
        <v>391</v>
      </c>
      <c r="J10" s="367"/>
      <c r="N10" s="182"/>
    </row>
    <row r="11" spans="1:10" s="5" customFormat="1" ht="15" customHeight="1">
      <c r="A11" s="361"/>
      <c r="B11" s="361"/>
      <c r="C11" s="361"/>
      <c r="D11" s="376"/>
      <c r="E11" s="378"/>
      <c r="F11" s="376"/>
      <c r="G11" s="373"/>
      <c r="H11" s="373"/>
      <c r="I11" s="368"/>
      <c r="J11" s="369"/>
    </row>
    <row r="12" spans="1:14" s="5" customFormat="1" ht="15" customHeight="1">
      <c r="A12" s="361"/>
      <c r="B12" s="361"/>
      <c r="C12" s="361"/>
      <c r="D12" s="376"/>
      <c r="E12" s="378"/>
      <c r="F12" s="376"/>
      <c r="G12" s="373"/>
      <c r="H12" s="373"/>
      <c r="I12" s="370"/>
      <c r="J12" s="371"/>
      <c r="N12" s="182"/>
    </row>
    <row r="13" spans="1:15" s="5" customFormat="1" ht="113.25" customHeight="1">
      <c r="A13" s="361"/>
      <c r="B13" s="361"/>
      <c r="C13" s="361"/>
      <c r="D13" s="377"/>
      <c r="E13" s="378"/>
      <c r="F13" s="377"/>
      <c r="G13" s="374"/>
      <c r="H13" s="374"/>
      <c r="I13" s="32" t="s">
        <v>409</v>
      </c>
      <c r="J13" s="32" t="s">
        <v>410</v>
      </c>
      <c r="K13" s="190" t="s">
        <v>156</v>
      </c>
      <c r="L13" s="190" t="s">
        <v>154</v>
      </c>
      <c r="M13" s="190" t="s">
        <v>155</v>
      </c>
      <c r="N13" s="191" t="s">
        <v>288</v>
      </c>
      <c r="O13" s="189"/>
    </row>
    <row r="14" spans="1:10" s="6" customFormat="1" ht="20.25" customHeight="1">
      <c r="A14" s="43">
        <v>1</v>
      </c>
      <c r="B14" s="43">
        <v>2</v>
      </c>
      <c r="C14" s="43">
        <v>3</v>
      </c>
      <c r="D14" s="33">
        <v>4</v>
      </c>
      <c r="E14" s="33">
        <v>5</v>
      </c>
      <c r="F14" s="33">
        <v>6</v>
      </c>
      <c r="G14" s="33">
        <v>7</v>
      </c>
      <c r="H14" s="33">
        <v>8</v>
      </c>
      <c r="I14" s="33">
        <v>9</v>
      </c>
      <c r="J14" s="33">
        <v>10</v>
      </c>
    </row>
    <row r="15" spans="1:14" s="15" customFormat="1" ht="143.25" customHeight="1">
      <c r="A15" s="44" t="s">
        <v>392</v>
      </c>
      <c r="B15" s="45"/>
      <c r="C15" s="45"/>
      <c r="D15" s="354" t="s">
        <v>267</v>
      </c>
      <c r="E15" s="355"/>
      <c r="F15" s="46" t="s">
        <v>584</v>
      </c>
      <c r="G15" s="47">
        <f>G16</f>
        <v>9861400</v>
      </c>
      <c r="H15" s="47">
        <f>H16</f>
        <v>9861400</v>
      </c>
      <c r="I15" s="47">
        <f>I16</f>
        <v>0</v>
      </c>
      <c r="J15" s="47">
        <f>J16</f>
        <v>0</v>
      </c>
      <c r="M15" s="48"/>
      <c r="N15" s="185"/>
    </row>
    <row r="16" spans="1:14" s="15" customFormat="1" ht="39" customHeight="1">
      <c r="A16" s="49" t="s">
        <v>393</v>
      </c>
      <c r="B16" s="50"/>
      <c r="C16" s="50"/>
      <c r="D16" s="343" t="s">
        <v>211</v>
      </c>
      <c r="E16" s="344"/>
      <c r="F16" s="155" t="s">
        <v>584</v>
      </c>
      <c r="G16" s="131">
        <f>G17+G20+G21+G18+G19</f>
        <v>9861400</v>
      </c>
      <c r="H16" s="131">
        <f>H17+H20+H21+H18+H19</f>
        <v>9861400</v>
      </c>
      <c r="I16" s="131">
        <f>I17+I20+I21+I18+I19</f>
        <v>0</v>
      </c>
      <c r="J16" s="131">
        <f>J17+J20+J21+J18+J19</f>
        <v>0</v>
      </c>
      <c r="K16" s="394">
        <f>H17+H18+H20+H21+H19</f>
        <v>9861400</v>
      </c>
      <c r="L16" s="51">
        <f>I17+I18+I20+I21</f>
        <v>0</v>
      </c>
      <c r="M16" s="51">
        <f>K16+L16</f>
        <v>9861400</v>
      </c>
      <c r="N16" s="185">
        <f>M16-G16</f>
        <v>0</v>
      </c>
    </row>
    <row r="17" spans="1:14" s="247" customFormat="1" ht="139.5" customHeight="1">
      <c r="A17" s="309" t="s">
        <v>481</v>
      </c>
      <c r="B17" s="309">
        <v>8410</v>
      </c>
      <c r="C17" s="309" t="s">
        <v>394</v>
      </c>
      <c r="D17" s="348" t="s">
        <v>482</v>
      </c>
      <c r="E17" s="110" t="s">
        <v>164</v>
      </c>
      <c r="F17" s="110" t="s">
        <v>165</v>
      </c>
      <c r="G17" s="69">
        <f>SUM(H17+I17)</f>
        <v>5946600</v>
      </c>
      <c r="H17" s="80">
        <v>5946600</v>
      </c>
      <c r="I17" s="80"/>
      <c r="J17" s="80"/>
      <c r="M17" s="248"/>
      <c r="N17" s="249"/>
    </row>
    <row r="18" spans="1:14" s="61" customFormat="1" ht="181.5" customHeight="1" hidden="1">
      <c r="A18" s="310"/>
      <c r="B18" s="310"/>
      <c r="C18" s="310"/>
      <c r="D18" s="353"/>
      <c r="E18" s="58" t="s">
        <v>300</v>
      </c>
      <c r="F18" s="59" t="s">
        <v>39</v>
      </c>
      <c r="G18" s="69">
        <f>SUM(H18+I18)</f>
        <v>0</v>
      </c>
      <c r="H18" s="57"/>
      <c r="I18" s="57"/>
      <c r="J18" s="62"/>
      <c r="K18" s="60"/>
      <c r="M18" s="48"/>
      <c r="N18" s="185"/>
    </row>
    <row r="19" spans="1:14" s="61" customFormat="1" ht="139.5" customHeight="1">
      <c r="A19" s="52" t="s">
        <v>566</v>
      </c>
      <c r="B19" s="53" t="s">
        <v>433</v>
      </c>
      <c r="C19" s="52" t="s">
        <v>395</v>
      </c>
      <c r="D19" s="54" t="s">
        <v>472</v>
      </c>
      <c r="E19" s="59" t="s">
        <v>252</v>
      </c>
      <c r="F19" s="59" t="s">
        <v>629</v>
      </c>
      <c r="G19" s="69">
        <f>SUM(H19+I19)</f>
        <v>2967400</v>
      </c>
      <c r="H19" s="57">
        <v>2967400</v>
      </c>
      <c r="I19" s="57"/>
      <c r="J19" s="80"/>
      <c r="K19" s="60"/>
      <c r="M19" s="48"/>
      <c r="N19" s="185"/>
    </row>
    <row r="20" spans="1:14" s="15" customFormat="1" ht="103.5" customHeight="1">
      <c r="A20" s="52" t="s">
        <v>566</v>
      </c>
      <c r="B20" s="53" t="s">
        <v>433</v>
      </c>
      <c r="C20" s="52" t="s">
        <v>395</v>
      </c>
      <c r="D20" s="54" t="s">
        <v>471</v>
      </c>
      <c r="E20" s="356" t="s">
        <v>567</v>
      </c>
      <c r="F20" s="403" t="s">
        <v>625</v>
      </c>
      <c r="G20" s="69">
        <f>SUM(H20+I20)</f>
        <v>716400</v>
      </c>
      <c r="H20" s="56">
        <v>716400</v>
      </c>
      <c r="I20" s="57"/>
      <c r="J20" s="57"/>
      <c r="M20" s="48"/>
      <c r="N20" s="185"/>
    </row>
    <row r="21" spans="1:14" s="15" customFormat="1" ht="114.75" customHeight="1">
      <c r="A21" s="53" t="s">
        <v>263</v>
      </c>
      <c r="B21" s="53" t="s">
        <v>262</v>
      </c>
      <c r="C21" s="53" t="s">
        <v>411</v>
      </c>
      <c r="D21" s="54" t="s">
        <v>264</v>
      </c>
      <c r="E21" s="357"/>
      <c r="F21" s="403"/>
      <c r="G21" s="69">
        <f>SUM(H21+I21)</f>
        <v>231000</v>
      </c>
      <c r="H21" s="56">
        <v>231000</v>
      </c>
      <c r="I21" s="57"/>
      <c r="J21" s="57"/>
      <c r="M21" s="48"/>
      <c r="N21" s="185"/>
    </row>
    <row r="22" spans="1:14" s="15" customFormat="1" ht="116.25" customHeight="1">
      <c r="A22" s="64" t="s">
        <v>579</v>
      </c>
      <c r="B22" s="65"/>
      <c r="C22" s="65"/>
      <c r="D22" s="354" t="s">
        <v>249</v>
      </c>
      <c r="E22" s="355"/>
      <c r="F22" s="66" t="s">
        <v>584</v>
      </c>
      <c r="G22" s="67">
        <f>G23+G25</f>
        <v>2223000</v>
      </c>
      <c r="H22" s="67">
        <f>H23+H25</f>
        <v>2223000</v>
      </c>
      <c r="I22" s="67">
        <f>I23+I25</f>
        <v>0</v>
      </c>
      <c r="J22" s="67">
        <f>J23+J25</f>
        <v>0</v>
      </c>
      <c r="M22" s="48"/>
      <c r="N22" s="185"/>
    </row>
    <row r="23" spans="1:14" s="68" customFormat="1" ht="51" customHeight="1">
      <c r="A23" s="50" t="s">
        <v>580</v>
      </c>
      <c r="B23" s="49"/>
      <c r="C23" s="49"/>
      <c r="D23" s="343" t="s">
        <v>248</v>
      </c>
      <c r="E23" s="344"/>
      <c r="F23" s="155" t="s">
        <v>584</v>
      </c>
      <c r="G23" s="131">
        <f>G24</f>
        <v>223000</v>
      </c>
      <c r="H23" s="131">
        <f>H24</f>
        <v>223000</v>
      </c>
      <c r="I23" s="131">
        <f>I24</f>
        <v>0</v>
      </c>
      <c r="J23" s="131">
        <f>J24</f>
        <v>0</v>
      </c>
      <c r="K23" s="394">
        <f>H24</f>
        <v>223000</v>
      </c>
      <c r="L23" s="51">
        <f>I24</f>
        <v>0</v>
      </c>
      <c r="M23" s="51">
        <f>K23+L23</f>
        <v>223000</v>
      </c>
      <c r="N23" s="185">
        <f>M23-G23</f>
        <v>0</v>
      </c>
    </row>
    <row r="24" spans="1:14" s="15" customFormat="1" ht="120" customHeight="1">
      <c r="A24" s="53" t="s">
        <v>191</v>
      </c>
      <c r="B24" s="53" t="s">
        <v>433</v>
      </c>
      <c r="C24" s="53" t="s">
        <v>395</v>
      </c>
      <c r="D24" s="54" t="s">
        <v>471</v>
      </c>
      <c r="E24" s="55" t="s">
        <v>251</v>
      </c>
      <c r="F24" s="55" t="s">
        <v>626</v>
      </c>
      <c r="G24" s="69">
        <f>SUM(H24+I24)</f>
        <v>223000</v>
      </c>
      <c r="H24" s="56">
        <v>223000</v>
      </c>
      <c r="I24" s="57"/>
      <c r="J24" s="57"/>
      <c r="L24" s="48"/>
      <c r="M24" s="48"/>
      <c r="N24" s="185"/>
    </row>
    <row r="25" spans="1:14" s="15" customFormat="1" ht="120" customHeight="1">
      <c r="A25" s="50" t="s">
        <v>580</v>
      </c>
      <c r="B25" s="49"/>
      <c r="C25" s="49"/>
      <c r="D25" s="343" t="s">
        <v>169</v>
      </c>
      <c r="E25" s="344"/>
      <c r="F25" s="155" t="s">
        <v>584</v>
      </c>
      <c r="G25" s="131">
        <f>H25+I25</f>
        <v>2000000</v>
      </c>
      <c r="H25" s="131">
        <f>H26+H27+H28</f>
        <v>2000000</v>
      </c>
      <c r="I25" s="131">
        <f>I26+I27+I28</f>
        <v>0</v>
      </c>
      <c r="J25" s="131">
        <f>J26+J27+J28</f>
        <v>0</v>
      </c>
      <c r="L25" s="48"/>
      <c r="M25" s="48"/>
      <c r="N25" s="185"/>
    </row>
    <row r="26" spans="1:14" s="15" customFormat="1" ht="120" customHeight="1" hidden="1">
      <c r="A26" s="53"/>
      <c r="B26" s="53"/>
      <c r="C26" s="53"/>
      <c r="D26" s="54"/>
      <c r="E26" s="55"/>
      <c r="F26" s="55"/>
      <c r="G26" s="69">
        <f>SUM(H26+I26)</f>
        <v>0</v>
      </c>
      <c r="H26" s="56"/>
      <c r="I26" s="57"/>
      <c r="J26" s="57"/>
      <c r="L26" s="48"/>
      <c r="M26" s="48"/>
      <c r="N26" s="185"/>
    </row>
    <row r="27" spans="1:14" s="15" customFormat="1" ht="120" customHeight="1">
      <c r="A27" s="53" t="s">
        <v>172</v>
      </c>
      <c r="B27" s="53" t="s">
        <v>271</v>
      </c>
      <c r="C27" s="53" t="s">
        <v>317</v>
      </c>
      <c r="D27" s="54" t="s">
        <v>272</v>
      </c>
      <c r="E27" s="55" t="s">
        <v>105</v>
      </c>
      <c r="F27" s="55" t="s">
        <v>0</v>
      </c>
      <c r="G27" s="69">
        <f>SUM(H27+I27)</f>
        <v>200000</v>
      </c>
      <c r="H27" s="56">
        <v>200000</v>
      </c>
      <c r="I27" s="57"/>
      <c r="J27" s="57"/>
      <c r="L27" s="48"/>
      <c r="M27" s="48"/>
      <c r="N27" s="185"/>
    </row>
    <row r="28" spans="1:14" s="15" customFormat="1" ht="120" customHeight="1">
      <c r="A28" s="52" t="s">
        <v>170</v>
      </c>
      <c r="B28" s="104" t="s">
        <v>171</v>
      </c>
      <c r="C28" s="52" t="s">
        <v>398</v>
      </c>
      <c r="D28" s="87" t="s">
        <v>7</v>
      </c>
      <c r="E28" s="306" t="s">
        <v>62</v>
      </c>
      <c r="F28" s="110" t="s">
        <v>63</v>
      </c>
      <c r="G28" s="69">
        <f>SUM(H28+I28)</f>
        <v>1800000</v>
      </c>
      <c r="H28" s="56">
        <v>1800000</v>
      </c>
      <c r="I28" s="57">
        <v>0</v>
      </c>
      <c r="J28" s="57">
        <v>0</v>
      </c>
      <c r="L28" s="48"/>
      <c r="M28" s="48"/>
      <c r="N28" s="185"/>
    </row>
    <row r="29" spans="1:14" s="15" customFormat="1" ht="39" customHeight="1">
      <c r="A29" s="65" t="s">
        <v>483</v>
      </c>
      <c r="B29" s="64"/>
      <c r="C29" s="64"/>
      <c r="D29" s="326" t="s">
        <v>509</v>
      </c>
      <c r="E29" s="327"/>
      <c r="F29" s="66" t="s">
        <v>584</v>
      </c>
      <c r="G29" s="70">
        <f>G30</f>
        <v>48812720</v>
      </c>
      <c r="H29" s="70">
        <f>H30</f>
        <v>18228020</v>
      </c>
      <c r="I29" s="70">
        <f>I30</f>
        <v>30584700</v>
      </c>
      <c r="J29" s="70">
        <f>J30</f>
        <v>29584700</v>
      </c>
      <c r="M29" s="48"/>
      <c r="N29" s="185"/>
    </row>
    <row r="30" spans="1:14" s="68" customFormat="1" ht="42.75" customHeight="1">
      <c r="A30" s="49" t="s">
        <v>510</v>
      </c>
      <c r="B30" s="50"/>
      <c r="C30" s="50"/>
      <c r="D30" s="321" t="s">
        <v>399</v>
      </c>
      <c r="E30" s="322"/>
      <c r="F30" s="155" t="s">
        <v>584</v>
      </c>
      <c r="G30" s="156">
        <f>SUM(G31+G32+G34+G39+G40+G41+G43+G44+G45+G46+G47+G48+G49+G50+G51+G52+G53+G54+G55+G57+G58+G59+G60+G61+G62+G63+G64+G65+G66+G67+G68+G69+G70+G73)</f>
        <v>48812720</v>
      </c>
      <c r="H30" s="156">
        <f aca="true" t="shared" si="0" ref="H30:N30">SUM(H31+H32+H34+H39+H40+H41+H43+H44+H45+H46+H47+H48+H49+H50+H51+H52+H53+H54+H55+H57+H58+H59+H60+H61+H62+H63+H64+H65+H66+H67+H68+H69+H70+H73)</f>
        <v>18228020</v>
      </c>
      <c r="I30" s="156">
        <f t="shared" si="0"/>
        <v>30584700</v>
      </c>
      <c r="J30" s="156">
        <f t="shared" si="0"/>
        <v>29584700</v>
      </c>
      <c r="K30" s="71">
        <f t="shared" si="0"/>
        <v>26187702</v>
      </c>
      <c r="L30" s="71">
        <f t="shared" si="0"/>
        <v>19027000</v>
      </c>
      <c r="M30" s="71">
        <f t="shared" si="0"/>
        <v>0</v>
      </c>
      <c r="N30" s="71">
        <f t="shared" si="0"/>
        <v>0</v>
      </c>
    </row>
    <row r="31" spans="1:14" s="15" customFormat="1" ht="116.25" customHeight="1">
      <c r="A31" s="53" t="s">
        <v>575</v>
      </c>
      <c r="B31" s="53" t="s">
        <v>433</v>
      </c>
      <c r="C31" s="53" t="s">
        <v>395</v>
      </c>
      <c r="D31" s="54" t="s">
        <v>471</v>
      </c>
      <c r="E31" s="55" t="s">
        <v>567</v>
      </c>
      <c r="F31" s="55" t="s">
        <v>626</v>
      </c>
      <c r="G31" s="69">
        <f>SUM(H31+I31)</f>
        <v>271000</v>
      </c>
      <c r="H31" s="56">
        <v>271000</v>
      </c>
      <c r="I31" s="57"/>
      <c r="J31" s="57"/>
      <c r="M31" s="48"/>
      <c r="N31" s="185"/>
    </row>
    <row r="32" spans="1:14" s="15" customFormat="1" ht="78" customHeight="1">
      <c r="A32" s="53" t="s">
        <v>553</v>
      </c>
      <c r="B32" s="52">
        <v>1010</v>
      </c>
      <c r="C32" s="52" t="s">
        <v>400</v>
      </c>
      <c r="D32" s="54" t="s">
        <v>555</v>
      </c>
      <c r="E32" s="348" t="s">
        <v>9</v>
      </c>
      <c r="F32" s="72" t="s">
        <v>74</v>
      </c>
      <c r="G32" s="69">
        <f>SUM(H32+I32)</f>
        <v>4570000</v>
      </c>
      <c r="H32" s="57">
        <v>1320000</v>
      </c>
      <c r="I32" s="57">
        <v>3250000</v>
      </c>
      <c r="J32" s="62">
        <v>3250000</v>
      </c>
      <c r="K32" s="48"/>
      <c r="M32" s="48"/>
      <c r="N32" s="185"/>
    </row>
    <row r="33" spans="1:14" s="15" customFormat="1" ht="102" customHeight="1" hidden="1">
      <c r="A33" s="53"/>
      <c r="B33" s="52"/>
      <c r="C33" s="52"/>
      <c r="D33" s="159" t="s">
        <v>485</v>
      </c>
      <c r="E33" s="349"/>
      <c r="F33" s="72" t="s">
        <v>74</v>
      </c>
      <c r="G33" s="167">
        <f aca="true" t="shared" si="1" ref="G33:G47">SUM(H33+I33)</f>
        <v>0</v>
      </c>
      <c r="H33" s="168"/>
      <c r="I33" s="168"/>
      <c r="J33" s="244"/>
      <c r="K33" s="48"/>
      <c r="M33" s="48"/>
      <c r="N33" s="185"/>
    </row>
    <row r="34" spans="1:14" s="15" customFormat="1" ht="219" customHeight="1">
      <c r="A34" s="52" t="s">
        <v>554</v>
      </c>
      <c r="B34" s="52">
        <v>1020</v>
      </c>
      <c r="C34" s="52" t="s">
        <v>401</v>
      </c>
      <c r="D34" s="54" t="s">
        <v>556</v>
      </c>
      <c r="E34" s="349"/>
      <c r="F34" s="72" t="s">
        <v>73</v>
      </c>
      <c r="G34" s="69">
        <f t="shared" si="1"/>
        <v>18121200</v>
      </c>
      <c r="H34" s="57">
        <v>4034000</v>
      </c>
      <c r="I34" s="57">
        <v>14087200</v>
      </c>
      <c r="J34" s="57">
        <v>14087200</v>
      </c>
      <c r="K34" s="48"/>
      <c r="M34" s="48"/>
      <c r="N34" s="185"/>
    </row>
    <row r="35" spans="1:14" s="169" customFormat="1" ht="87" customHeight="1" hidden="1">
      <c r="A35" s="165"/>
      <c r="B35" s="165"/>
      <c r="C35" s="165"/>
      <c r="D35" s="159" t="s">
        <v>372</v>
      </c>
      <c r="E35" s="349"/>
      <c r="F35" s="166" t="s">
        <v>74</v>
      </c>
      <c r="G35" s="167">
        <f t="shared" si="1"/>
        <v>0</v>
      </c>
      <c r="H35" s="168"/>
      <c r="I35" s="168"/>
      <c r="J35" s="168"/>
      <c r="K35" s="9"/>
      <c r="M35" s="9"/>
      <c r="N35" s="185"/>
    </row>
    <row r="36" spans="1:14" s="254" customFormat="1" ht="99.75" customHeight="1" hidden="1">
      <c r="A36" s="250"/>
      <c r="B36" s="250"/>
      <c r="C36" s="250"/>
      <c r="D36" s="251" t="s">
        <v>356</v>
      </c>
      <c r="E36" s="349"/>
      <c r="F36" s="252" t="s">
        <v>74</v>
      </c>
      <c r="G36" s="167">
        <f t="shared" si="1"/>
        <v>0</v>
      </c>
      <c r="H36" s="163"/>
      <c r="I36" s="163"/>
      <c r="J36" s="163"/>
      <c r="K36" s="253"/>
      <c r="M36" s="253"/>
      <c r="N36" s="232"/>
    </row>
    <row r="37" spans="1:14" s="254" customFormat="1" ht="81.75" customHeight="1" hidden="1">
      <c r="A37" s="250"/>
      <c r="B37" s="250"/>
      <c r="C37" s="250"/>
      <c r="D37" s="251" t="s">
        <v>484</v>
      </c>
      <c r="E37" s="349"/>
      <c r="F37" s="252" t="s">
        <v>74</v>
      </c>
      <c r="G37" s="167">
        <f t="shared" si="1"/>
        <v>0</v>
      </c>
      <c r="H37" s="163"/>
      <c r="I37" s="163"/>
      <c r="J37" s="163"/>
      <c r="K37" s="253"/>
      <c r="M37" s="253"/>
      <c r="N37" s="232"/>
    </row>
    <row r="38" spans="1:14" s="254" customFormat="1" ht="101.25" customHeight="1" hidden="1">
      <c r="A38" s="250"/>
      <c r="B38" s="250"/>
      <c r="C38" s="250"/>
      <c r="D38" s="251" t="s">
        <v>357</v>
      </c>
      <c r="E38" s="349"/>
      <c r="F38" s="252" t="s">
        <v>74</v>
      </c>
      <c r="G38" s="167">
        <f t="shared" si="1"/>
        <v>0</v>
      </c>
      <c r="H38" s="163"/>
      <c r="I38" s="163"/>
      <c r="J38" s="163"/>
      <c r="K38" s="253"/>
      <c r="M38" s="253"/>
      <c r="N38" s="232"/>
    </row>
    <row r="39" spans="1:14" s="100" customFormat="1" ht="121.5" customHeight="1">
      <c r="A39" s="93" t="s">
        <v>557</v>
      </c>
      <c r="B39" s="93">
        <v>1090</v>
      </c>
      <c r="C39" s="93" t="s">
        <v>402</v>
      </c>
      <c r="D39" s="96" t="s">
        <v>558</v>
      </c>
      <c r="E39" s="349"/>
      <c r="F39" s="110" t="s">
        <v>74</v>
      </c>
      <c r="G39" s="69">
        <f t="shared" si="1"/>
        <v>300000</v>
      </c>
      <c r="H39" s="80">
        <v>300000</v>
      </c>
      <c r="I39" s="80"/>
      <c r="J39" s="80"/>
      <c r="K39" s="122"/>
      <c r="M39" s="122"/>
      <c r="N39" s="232"/>
    </row>
    <row r="40" spans="1:14" s="100" customFormat="1" ht="81" customHeight="1">
      <c r="A40" s="88" t="s">
        <v>280</v>
      </c>
      <c r="B40" s="88" t="s">
        <v>281</v>
      </c>
      <c r="C40" s="88" t="s">
        <v>403</v>
      </c>
      <c r="D40" s="96" t="s">
        <v>282</v>
      </c>
      <c r="E40" s="349"/>
      <c r="F40" s="110" t="s">
        <v>74</v>
      </c>
      <c r="G40" s="69">
        <f t="shared" si="1"/>
        <v>805300</v>
      </c>
      <c r="H40" s="80">
        <v>805300</v>
      </c>
      <c r="I40" s="80"/>
      <c r="J40" s="80"/>
      <c r="K40" s="122"/>
      <c r="M40" s="122"/>
      <c r="N40" s="232"/>
    </row>
    <row r="41" spans="1:14" s="15" customFormat="1" ht="77.25" customHeight="1">
      <c r="A41" s="53" t="s">
        <v>358</v>
      </c>
      <c r="B41" s="53" t="s">
        <v>359</v>
      </c>
      <c r="C41" s="53" t="s">
        <v>403</v>
      </c>
      <c r="D41" s="54" t="s">
        <v>360</v>
      </c>
      <c r="E41" s="349"/>
      <c r="F41" s="72" t="s">
        <v>74</v>
      </c>
      <c r="G41" s="69">
        <f t="shared" si="1"/>
        <v>1689800</v>
      </c>
      <c r="H41" s="57"/>
      <c r="I41" s="57">
        <v>1689800</v>
      </c>
      <c r="J41" s="62">
        <v>1689800</v>
      </c>
      <c r="K41" s="48"/>
      <c r="M41" s="48"/>
      <c r="N41" s="185"/>
    </row>
    <row r="42" spans="1:14" s="15" customFormat="1" ht="126" customHeight="1" hidden="1">
      <c r="A42" s="53"/>
      <c r="B42" s="53"/>
      <c r="C42" s="53"/>
      <c r="D42" s="159" t="s">
        <v>486</v>
      </c>
      <c r="E42" s="353"/>
      <c r="F42" s="72" t="s">
        <v>74</v>
      </c>
      <c r="G42" s="167">
        <f t="shared" si="1"/>
        <v>0</v>
      </c>
      <c r="H42" s="168"/>
      <c r="I42" s="168"/>
      <c r="J42" s="244"/>
      <c r="K42" s="48"/>
      <c r="M42" s="48"/>
      <c r="N42" s="185"/>
    </row>
    <row r="43" spans="1:14" s="15" customFormat="1" ht="132" customHeight="1" hidden="1">
      <c r="A43" s="52" t="s">
        <v>557</v>
      </c>
      <c r="B43" s="52">
        <v>1090</v>
      </c>
      <c r="C43" s="52" t="s">
        <v>402</v>
      </c>
      <c r="D43" s="54" t="s">
        <v>558</v>
      </c>
      <c r="E43" s="350" t="s">
        <v>592</v>
      </c>
      <c r="F43" s="74" t="s">
        <v>53</v>
      </c>
      <c r="G43" s="69">
        <f t="shared" si="1"/>
        <v>0</v>
      </c>
      <c r="H43" s="57"/>
      <c r="I43" s="57"/>
      <c r="J43" s="62"/>
      <c r="K43" s="48"/>
      <c r="M43" s="48"/>
      <c r="N43" s="185"/>
    </row>
    <row r="44" spans="1:14" s="15" customFormat="1" ht="231" customHeight="1" hidden="1">
      <c r="A44" s="52" t="s">
        <v>554</v>
      </c>
      <c r="B44" s="52">
        <v>1020</v>
      </c>
      <c r="C44" s="52" t="s">
        <v>401</v>
      </c>
      <c r="D44" s="54" t="s">
        <v>556</v>
      </c>
      <c r="E44" s="352"/>
      <c r="F44" s="74" t="s">
        <v>53</v>
      </c>
      <c r="G44" s="69">
        <f t="shared" si="1"/>
        <v>0</v>
      </c>
      <c r="H44" s="57"/>
      <c r="I44" s="57"/>
      <c r="J44" s="57"/>
      <c r="K44" s="48"/>
      <c r="M44" s="48"/>
      <c r="N44" s="185"/>
    </row>
    <row r="45" spans="1:14" s="15" customFormat="1" ht="225" customHeight="1">
      <c r="A45" s="52" t="s">
        <v>554</v>
      </c>
      <c r="B45" s="52">
        <v>1020</v>
      </c>
      <c r="C45" s="52" t="s">
        <v>401</v>
      </c>
      <c r="D45" s="54" t="s">
        <v>556</v>
      </c>
      <c r="E45" s="59" t="s">
        <v>10</v>
      </c>
      <c r="F45" s="59" t="s">
        <v>18</v>
      </c>
      <c r="G45" s="69">
        <f>SUM(H45+I45)</f>
        <v>1134050</v>
      </c>
      <c r="H45" s="57">
        <v>1134050</v>
      </c>
      <c r="I45" s="81"/>
      <c r="J45" s="57"/>
      <c r="K45" s="48"/>
      <c r="M45" s="48"/>
      <c r="N45" s="185"/>
    </row>
    <row r="46" spans="1:14" s="15" customFormat="1" ht="213" customHeight="1">
      <c r="A46" s="52" t="s">
        <v>554</v>
      </c>
      <c r="B46" s="52">
        <v>1020</v>
      </c>
      <c r="C46" s="52" t="s">
        <v>401</v>
      </c>
      <c r="D46" s="54" t="s">
        <v>556</v>
      </c>
      <c r="E46" s="348" t="s">
        <v>12</v>
      </c>
      <c r="F46" s="404" t="s">
        <v>11</v>
      </c>
      <c r="G46" s="69">
        <f t="shared" si="1"/>
        <v>1410700</v>
      </c>
      <c r="H46" s="57">
        <v>1410700</v>
      </c>
      <c r="I46" s="57"/>
      <c r="J46" s="57"/>
      <c r="K46" s="48"/>
      <c r="L46" s="48"/>
      <c r="M46" s="48"/>
      <c r="N46" s="185"/>
    </row>
    <row r="47" spans="1:14" s="15" customFormat="1" ht="47.25" customHeight="1">
      <c r="A47" s="53" t="s">
        <v>553</v>
      </c>
      <c r="B47" s="52">
        <v>1010</v>
      </c>
      <c r="C47" s="52" t="s">
        <v>400</v>
      </c>
      <c r="D47" s="54" t="s">
        <v>555</v>
      </c>
      <c r="E47" s="349"/>
      <c r="F47" s="404"/>
      <c r="G47" s="69">
        <f t="shared" si="1"/>
        <v>500000</v>
      </c>
      <c r="H47" s="57">
        <v>500000</v>
      </c>
      <c r="I47" s="57"/>
      <c r="J47" s="57"/>
      <c r="K47" s="48"/>
      <c r="M47" s="48"/>
      <c r="N47" s="185"/>
    </row>
    <row r="48" spans="1:14" s="126" customFormat="1" ht="144" customHeight="1" hidden="1">
      <c r="A48" s="88" t="s">
        <v>511</v>
      </c>
      <c r="B48" s="88" t="s">
        <v>512</v>
      </c>
      <c r="C48" s="93" t="s">
        <v>404</v>
      </c>
      <c r="D48" s="127" t="s">
        <v>458</v>
      </c>
      <c r="E48" s="74" t="s">
        <v>100</v>
      </c>
      <c r="F48" s="74" t="s">
        <v>490</v>
      </c>
      <c r="G48" s="77">
        <f>H48+I48</f>
        <v>0</v>
      </c>
      <c r="H48" s="78"/>
      <c r="I48" s="80"/>
      <c r="J48" s="80"/>
      <c r="K48" s="122"/>
      <c r="M48" s="122"/>
      <c r="N48" s="232"/>
    </row>
    <row r="49" spans="1:14" s="15" customFormat="1" ht="228.75" customHeight="1">
      <c r="A49" s="53" t="s">
        <v>513</v>
      </c>
      <c r="B49" s="53" t="s">
        <v>514</v>
      </c>
      <c r="C49" s="52" t="s">
        <v>404</v>
      </c>
      <c r="D49" s="75" t="s">
        <v>459</v>
      </c>
      <c r="E49" s="55" t="s">
        <v>9</v>
      </c>
      <c r="F49" s="55" t="s">
        <v>75</v>
      </c>
      <c r="G49" s="77">
        <f>H49+I49</f>
        <v>6637970</v>
      </c>
      <c r="H49" s="56">
        <v>5637970</v>
      </c>
      <c r="I49" s="57">
        <v>1000000</v>
      </c>
      <c r="J49" s="57"/>
      <c r="K49" s="48"/>
      <c r="M49" s="48"/>
      <c r="N49" s="185"/>
    </row>
    <row r="50" spans="1:14" s="255" customFormat="1" ht="120.75" customHeight="1" hidden="1">
      <c r="A50" s="93" t="s">
        <v>273</v>
      </c>
      <c r="B50" s="88" t="s">
        <v>271</v>
      </c>
      <c r="C50" s="93">
        <v>1090</v>
      </c>
      <c r="D50" s="127" t="s">
        <v>272</v>
      </c>
      <c r="E50" s="74" t="s">
        <v>101</v>
      </c>
      <c r="F50" s="74" t="s">
        <v>489</v>
      </c>
      <c r="G50" s="77">
        <f>H50+I50</f>
        <v>0</v>
      </c>
      <c r="H50" s="56"/>
      <c r="I50" s="80"/>
      <c r="J50" s="80"/>
      <c r="K50" s="122"/>
      <c r="M50" s="122"/>
      <c r="N50" s="232"/>
    </row>
    <row r="51" spans="1:14" s="100" customFormat="1" ht="49.5" customHeight="1">
      <c r="A51" s="295" t="s">
        <v>330</v>
      </c>
      <c r="B51" s="245">
        <v>4082</v>
      </c>
      <c r="C51" s="245" t="s">
        <v>331</v>
      </c>
      <c r="D51" s="96" t="s">
        <v>332</v>
      </c>
      <c r="E51" s="337" t="s">
        <v>66</v>
      </c>
      <c r="F51" s="405" t="s">
        <v>56</v>
      </c>
      <c r="G51" s="77">
        <f>H51+I51</f>
        <v>2754000</v>
      </c>
      <c r="H51" s="80">
        <v>2754000</v>
      </c>
      <c r="I51" s="80">
        <v>0</v>
      </c>
      <c r="J51" s="80">
        <v>0</v>
      </c>
      <c r="K51" s="122"/>
      <c r="M51" s="122"/>
      <c r="N51" s="232"/>
    </row>
    <row r="52" spans="1:14" s="100" customFormat="1" ht="174" customHeight="1" hidden="1">
      <c r="A52" s="93" t="s">
        <v>22</v>
      </c>
      <c r="B52" s="88" t="s">
        <v>23</v>
      </c>
      <c r="C52" s="88" t="s">
        <v>402</v>
      </c>
      <c r="D52" s="127" t="s">
        <v>21</v>
      </c>
      <c r="E52" s="338"/>
      <c r="F52" s="406"/>
      <c r="G52" s="77">
        <f aca="true" t="shared" si="2" ref="G52:G59">H52+I52</f>
        <v>0</v>
      </c>
      <c r="H52" s="80"/>
      <c r="I52" s="80"/>
      <c r="J52" s="80"/>
      <c r="K52" s="122"/>
      <c r="L52" s="122">
        <f>J52+J47+J46+J45+J41+J40+J39+J34+J32</f>
        <v>19027000</v>
      </c>
      <c r="M52" s="122"/>
      <c r="N52" s="232"/>
    </row>
    <row r="53" spans="1:14" s="100" customFormat="1" ht="63" customHeight="1" hidden="1">
      <c r="A53" s="88" t="s">
        <v>24</v>
      </c>
      <c r="B53" s="88" t="s">
        <v>25</v>
      </c>
      <c r="C53" s="88" t="s">
        <v>26</v>
      </c>
      <c r="D53" s="127" t="s">
        <v>32</v>
      </c>
      <c r="E53" s="338"/>
      <c r="F53" s="406"/>
      <c r="G53" s="77">
        <f t="shared" si="2"/>
        <v>0</v>
      </c>
      <c r="H53" s="80"/>
      <c r="I53" s="80">
        <v>0</v>
      </c>
      <c r="J53" s="80">
        <v>0</v>
      </c>
      <c r="K53" s="122"/>
      <c r="M53" s="122"/>
      <c r="N53" s="232"/>
    </row>
    <row r="54" spans="1:14" s="15" customFormat="1" ht="63" customHeight="1" hidden="1">
      <c r="A54" s="53" t="s">
        <v>341</v>
      </c>
      <c r="B54" s="53" t="s">
        <v>27</v>
      </c>
      <c r="C54" s="53" t="s">
        <v>345</v>
      </c>
      <c r="D54" s="75" t="s">
        <v>342</v>
      </c>
      <c r="E54" s="338"/>
      <c r="F54" s="406"/>
      <c r="G54" s="77">
        <f t="shared" si="2"/>
        <v>0</v>
      </c>
      <c r="H54" s="80"/>
      <c r="I54" s="57">
        <v>0</v>
      </c>
      <c r="J54" s="57">
        <v>0</v>
      </c>
      <c r="K54" s="48"/>
      <c r="M54" s="48"/>
      <c r="N54" s="185"/>
    </row>
    <row r="55" spans="1:14" s="15" customFormat="1" ht="63" customHeight="1">
      <c r="A55" s="53" t="s">
        <v>343</v>
      </c>
      <c r="B55" s="53" t="s">
        <v>344</v>
      </c>
      <c r="C55" s="53" t="s">
        <v>345</v>
      </c>
      <c r="D55" s="75" t="s">
        <v>346</v>
      </c>
      <c r="E55" s="338"/>
      <c r="F55" s="406"/>
      <c r="G55" s="77">
        <f t="shared" si="2"/>
        <v>1957700</v>
      </c>
      <c r="H55" s="80"/>
      <c r="I55" s="57">
        <f>J55</f>
        <v>1957700</v>
      </c>
      <c r="J55" s="57">
        <v>1957700</v>
      </c>
      <c r="K55" s="48"/>
      <c r="M55" s="48"/>
      <c r="N55" s="185"/>
    </row>
    <row r="56" spans="1:14" s="15" customFormat="1" ht="127.5" customHeight="1" hidden="1">
      <c r="A56" s="53" t="s">
        <v>162</v>
      </c>
      <c r="B56" s="53" t="s">
        <v>163</v>
      </c>
      <c r="C56" s="53" t="s">
        <v>168</v>
      </c>
      <c r="D56" s="75" t="s">
        <v>161</v>
      </c>
      <c r="E56" s="338"/>
      <c r="F56" s="406"/>
      <c r="G56" s="77">
        <f t="shared" si="2"/>
        <v>0</v>
      </c>
      <c r="H56" s="80"/>
      <c r="I56" s="57">
        <v>0</v>
      </c>
      <c r="J56" s="57">
        <v>0</v>
      </c>
      <c r="K56" s="48"/>
      <c r="M56" s="48"/>
      <c r="N56" s="185"/>
    </row>
    <row r="57" spans="1:14" s="15" customFormat="1" ht="63" customHeight="1">
      <c r="A57" s="53" t="s">
        <v>28</v>
      </c>
      <c r="B57" s="53" t="s">
        <v>29</v>
      </c>
      <c r="C57" s="53" t="s">
        <v>30</v>
      </c>
      <c r="D57" s="54" t="s">
        <v>33</v>
      </c>
      <c r="E57" s="339"/>
      <c r="F57" s="406"/>
      <c r="G57" s="77">
        <f t="shared" si="2"/>
        <v>1500000</v>
      </c>
      <c r="H57" s="80"/>
      <c r="I57" s="57">
        <v>1500000</v>
      </c>
      <c r="J57" s="57">
        <v>1500000</v>
      </c>
      <c r="K57" s="48"/>
      <c r="M57" s="48"/>
      <c r="N57" s="185"/>
    </row>
    <row r="58" spans="1:14" s="100" customFormat="1" ht="100.5" customHeight="1">
      <c r="A58" s="88" t="s">
        <v>330</v>
      </c>
      <c r="B58" s="88" t="s">
        <v>31</v>
      </c>
      <c r="C58" s="88" t="s">
        <v>331</v>
      </c>
      <c r="D58" s="96" t="s">
        <v>332</v>
      </c>
      <c r="E58" s="84" t="s">
        <v>65</v>
      </c>
      <c r="F58" s="94" t="s">
        <v>56</v>
      </c>
      <c r="G58" s="77">
        <f t="shared" si="2"/>
        <v>61000</v>
      </c>
      <c r="H58" s="80">
        <v>61000</v>
      </c>
      <c r="I58" s="80">
        <v>0</v>
      </c>
      <c r="J58" s="80">
        <v>0</v>
      </c>
      <c r="K58" s="122"/>
      <c r="M58" s="122"/>
      <c r="N58" s="232"/>
    </row>
    <row r="59" spans="1:14" s="100" customFormat="1" ht="115.5" customHeight="1" hidden="1">
      <c r="A59" s="88" t="s">
        <v>341</v>
      </c>
      <c r="B59" s="88" t="s">
        <v>27</v>
      </c>
      <c r="C59" s="88" t="s">
        <v>345</v>
      </c>
      <c r="D59" s="127" t="s">
        <v>342</v>
      </c>
      <c r="E59" s="74" t="s">
        <v>592</v>
      </c>
      <c r="F59" s="74" t="s">
        <v>53</v>
      </c>
      <c r="G59" s="77">
        <f t="shared" si="2"/>
        <v>0</v>
      </c>
      <c r="H59" s="80"/>
      <c r="I59" s="80"/>
      <c r="J59" s="80"/>
      <c r="K59" s="122"/>
      <c r="M59" s="122"/>
      <c r="N59" s="232"/>
    </row>
    <row r="60" spans="1:14" s="15" customFormat="1" ht="110.25" customHeight="1" hidden="1">
      <c r="A60" s="52" t="s">
        <v>562</v>
      </c>
      <c r="B60" s="52">
        <v>5011</v>
      </c>
      <c r="C60" s="52" t="s">
        <v>405</v>
      </c>
      <c r="D60" s="86" t="s">
        <v>465</v>
      </c>
      <c r="E60" s="337" t="s">
        <v>299</v>
      </c>
      <c r="F60" s="405" t="s">
        <v>491</v>
      </c>
      <c r="G60" s="77">
        <f aca="true" t="shared" si="3" ref="G60:G67">H60+I60</f>
        <v>0</v>
      </c>
      <c r="H60" s="80"/>
      <c r="I60" s="57"/>
      <c r="J60" s="57"/>
      <c r="K60" s="48"/>
      <c r="M60" s="48"/>
      <c r="N60" s="185"/>
    </row>
    <row r="61" spans="1:14" s="15" customFormat="1" ht="106.5" customHeight="1" hidden="1">
      <c r="A61" s="52" t="s">
        <v>563</v>
      </c>
      <c r="B61" s="52">
        <v>5012</v>
      </c>
      <c r="C61" s="52" t="s">
        <v>405</v>
      </c>
      <c r="D61" s="86" t="s">
        <v>406</v>
      </c>
      <c r="E61" s="338"/>
      <c r="F61" s="405"/>
      <c r="G61" s="77">
        <f t="shared" si="3"/>
        <v>0</v>
      </c>
      <c r="H61" s="80"/>
      <c r="I61" s="57"/>
      <c r="J61" s="57"/>
      <c r="K61" s="48"/>
      <c r="M61" s="48"/>
      <c r="N61" s="185"/>
    </row>
    <row r="62" spans="1:14" s="100" customFormat="1" ht="117" customHeight="1" hidden="1">
      <c r="A62" s="88" t="s">
        <v>488</v>
      </c>
      <c r="B62" s="88" t="s">
        <v>605</v>
      </c>
      <c r="C62" s="88" t="s">
        <v>405</v>
      </c>
      <c r="D62" s="256" t="s">
        <v>607</v>
      </c>
      <c r="E62" s="338"/>
      <c r="F62" s="405"/>
      <c r="G62" s="77">
        <f t="shared" si="3"/>
        <v>0</v>
      </c>
      <c r="H62" s="91"/>
      <c r="I62" s="80"/>
      <c r="J62" s="80"/>
      <c r="K62" s="122"/>
      <c r="M62" s="122"/>
      <c r="N62" s="232"/>
    </row>
    <row r="63" spans="1:14" s="15" customFormat="1" ht="105" customHeight="1" hidden="1">
      <c r="A63" s="52" t="s">
        <v>564</v>
      </c>
      <c r="B63" s="52">
        <v>5022</v>
      </c>
      <c r="C63" s="52" t="s">
        <v>405</v>
      </c>
      <c r="D63" s="86" t="s">
        <v>265</v>
      </c>
      <c r="E63" s="338"/>
      <c r="F63" s="405"/>
      <c r="G63" s="77">
        <f t="shared" si="3"/>
        <v>0</v>
      </c>
      <c r="H63" s="80"/>
      <c r="I63" s="57"/>
      <c r="J63" s="57"/>
      <c r="K63" s="48"/>
      <c r="M63" s="48"/>
      <c r="N63" s="185"/>
    </row>
    <row r="64" spans="1:14" s="100" customFormat="1" ht="126" customHeight="1" hidden="1">
      <c r="A64" s="88" t="s">
        <v>347</v>
      </c>
      <c r="B64" s="88" t="s">
        <v>370</v>
      </c>
      <c r="C64" s="88" t="s">
        <v>405</v>
      </c>
      <c r="D64" s="257" t="s">
        <v>371</v>
      </c>
      <c r="E64" s="338"/>
      <c r="F64" s="405"/>
      <c r="G64" s="90">
        <f t="shared" si="3"/>
        <v>0</v>
      </c>
      <c r="H64" s="91"/>
      <c r="I64" s="80"/>
      <c r="J64" s="80"/>
      <c r="K64" s="122"/>
      <c r="M64" s="122"/>
      <c r="N64" s="232"/>
    </row>
    <row r="65" spans="1:14" s="100" customFormat="1" ht="121.5" customHeight="1" hidden="1">
      <c r="A65" s="88" t="s">
        <v>611</v>
      </c>
      <c r="B65" s="88" t="s">
        <v>612</v>
      </c>
      <c r="C65" s="88" t="s">
        <v>405</v>
      </c>
      <c r="D65" s="256" t="s">
        <v>613</v>
      </c>
      <c r="E65" s="338"/>
      <c r="F65" s="405"/>
      <c r="G65" s="90">
        <f t="shared" si="3"/>
        <v>0</v>
      </c>
      <c r="H65" s="91"/>
      <c r="I65" s="80"/>
      <c r="J65" s="80"/>
      <c r="K65" s="122"/>
      <c r="M65" s="122"/>
      <c r="N65" s="232"/>
    </row>
    <row r="66" spans="1:14" s="100" customFormat="1" ht="179.25" customHeight="1" hidden="1">
      <c r="A66" s="93" t="s">
        <v>565</v>
      </c>
      <c r="B66" s="93">
        <v>5061</v>
      </c>
      <c r="C66" s="93" t="s">
        <v>405</v>
      </c>
      <c r="D66" s="96" t="s">
        <v>467</v>
      </c>
      <c r="E66" s="338"/>
      <c r="F66" s="405"/>
      <c r="G66" s="77">
        <f t="shared" si="3"/>
        <v>0</v>
      </c>
      <c r="H66" s="80"/>
      <c r="I66" s="80"/>
      <c r="J66" s="80"/>
      <c r="K66" s="122"/>
      <c r="M66" s="122"/>
      <c r="N66" s="232"/>
    </row>
    <row r="67" spans="1:14" s="100" customFormat="1" ht="143.25" customHeight="1" hidden="1">
      <c r="A67" s="88" t="s">
        <v>609</v>
      </c>
      <c r="B67" s="94">
        <v>5062</v>
      </c>
      <c r="C67" s="258">
        <v>810</v>
      </c>
      <c r="D67" s="256" t="s">
        <v>610</v>
      </c>
      <c r="E67" s="339"/>
      <c r="F67" s="405"/>
      <c r="G67" s="77">
        <f t="shared" si="3"/>
        <v>0</v>
      </c>
      <c r="H67" s="99"/>
      <c r="I67" s="99"/>
      <c r="J67" s="99"/>
      <c r="K67" s="122"/>
      <c r="M67" s="122"/>
      <c r="N67" s="232"/>
    </row>
    <row r="68" spans="1:14" s="100" customFormat="1" ht="102.75" customHeight="1">
      <c r="A68" s="93" t="s">
        <v>227</v>
      </c>
      <c r="B68" s="94">
        <v>7321</v>
      </c>
      <c r="C68" s="95" t="s">
        <v>436</v>
      </c>
      <c r="D68" s="96" t="s">
        <v>228</v>
      </c>
      <c r="E68" s="55" t="s">
        <v>54</v>
      </c>
      <c r="F68" s="110" t="s">
        <v>63</v>
      </c>
      <c r="G68" s="98">
        <f aca="true" t="shared" si="4" ref="G68:G73">H68+I68</f>
        <v>6500000</v>
      </c>
      <c r="H68" s="99"/>
      <c r="I68" s="99">
        <v>6500000</v>
      </c>
      <c r="J68" s="80">
        <f aca="true" t="shared" si="5" ref="J68:J73">I68</f>
        <v>6500000</v>
      </c>
      <c r="K68" s="48"/>
      <c r="M68" s="48"/>
      <c r="N68" s="185"/>
    </row>
    <row r="69" spans="1:14" s="100" customFormat="1" ht="96" customHeight="1" hidden="1">
      <c r="A69" s="93" t="s">
        <v>13</v>
      </c>
      <c r="B69" s="94">
        <v>7340</v>
      </c>
      <c r="C69" s="95" t="s">
        <v>436</v>
      </c>
      <c r="D69" s="96" t="s">
        <v>14</v>
      </c>
      <c r="E69" s="55" t="s">
        <v>15</v>
      </c>
      <c r="F69" s="97" t="s">
        <v>177</v>
      </c>
      <c r="G69" s="98">
        <f t="shared" si="4"/>
        <v>0</v>
      </c>
      <c r="H69" s="99"/>
      <c r="I69" s="99"/>
      <c r="J69" s="80">
        <f t="shared" si="5"/>
        <v>0</v>
      </c>
      <c r="K69" s="48"/>
      <c r="M69" s="48"/>
      <c r="N69" s="185"/>
    </row>
    <row r="70" spans="1:14" s="100" customFormat="1" ht="150" customHeight="1" hidden="1">
      <c r="A70" s="93" t="s">
        <v>178</v>
      </c>
      <c r="B70" s="94">
        <v>7363</v>
      </c>
      <c r="C70" s="95" t="s">
        <v>411</v>
      </c>
      <c r="D70" s="96" t="s">
        <v>179</v>
      </c>
      <c r="E70" s="246" t="s">
        <v>9</v>
      </c>
      <c r="F70" s="97" t="s">
        <v>182</v>
      </c>
      <c r="G70" s="98">
        <f t="shared" si="4"/>
        <v>0</v>
      </c>
      <c r="H70" s="99"/>
      <c r="I70" s="99"/>
      <c r="J70" s="80">
        <f t="shared" si="5"/>
        <v>0</v>
      </c>
      <c r="K70" s="48"/>
      <c r="M70" s="48"/>
      <c r="N70" s="185"/>
    </row>
    <row r="71" spans="1:14" s="164" customFormat="1" ht="135" customHeight="1" hidden="1">
      <c r="A71" s="157"/>
      <c r="B71" s="158"/>
      <c r="C71" s="158"/>
      <c r="D71" s="159" t="s">
        <v>180</v>
      </c>
      <c r="E71" s="160"/>
      <c r="F71" s="160"/>
      <c r="G71" s="161">
        <f t="shared" si="4"/>
        <v>0</v>
      </c>
      <c r="H71" s="162"/>
      <c r="I71" s="163"/>
      <c r="J71" s="80">
        <f t="shared" si="5"/>
        <v>0</v>
      </c>
      <c r="K71" s="9"/>
      <c r="M71" s="9"/>
      <c r="N71" s="185"/>
    </row>
    <row r="72" spans="1:14" s="164" customFormat="1" ht="116.25" customHeight="1" hidden="1">
      <c r="A72" s="157"/>
      <c r="B72" s="158"/>
      <c r="C72" s="158"/>
      <c r="D72" s="159" t="s">
        <v>68</v>
      </c>
      <c r="E72" s="160"/>
      <c r="F72" s="160"/>
      <c r="G72" s="161">
        <f t="shared" si="4"/>
        <v>0</v>
      </c>
      <c r="H72" s="162"/>
      <c r="I72" s="163"/>
      <c r="J72" s="80">
        <f t="shared" si="5"/>
        <v>0</v>
      </c>
      <c r="K72" s="9"/>
      <c r="M72" s="9"/>
      <c r="N72" s="185"/>
    </row>
    <row r="73" spans="1:14" s="61" customFormat="1" ht="135.75" customHeight="1">
      <c r="A73" s="295" t="s">
        <v>540</v>
      </c>
      <c r="B73" s="276">
        <v>7670</v>
      </c>
      <c r="C73" s="275" t="s">
        <v>411</v>
      </c>
      <c r="D73" s="274"/>
      <c r="E73" s="55" t="s">
        <v>127</v>
      </c>
      <c r="F73" s="55" t="s">
        <v>175</v>
      </c>
      <c r="G73" s="69">
        <f t="shared" si="4"/>
        <v>600000</v>
      </c>
      <c r="H73" s="56">
        <v>0</v>
      </c>
      <c r="I73" s="57">
        <v>600000</v>
      </c>
      <c r="J73" s="57">
        <f t="shared" si="5"/>
        <v>600000</v>
      </c>
      <c r="K73" s="48">
        <f>H76+H77+H78+H79+H80+H81+H82+H83+H84+H85+H86+H87+H88+H89+H90+H91+H92</f>
        <v>26187702</v>
      </c>
      <c r="M73" s="48"/>
      <c r="N73" s="185"/>
    </row>
    <row r="74" spans="1:14" s="15" customFormat="1" ht="30" customHeight="1">
      <c r="A74" s="65" t="s">
        <v>515</v>
      </c>
      <c r="B74" s="64"/>
      <c r="C74" s="64"/>
      <c r="D74" s="326" t="s">
        <v>516</v>
      </c>
      <c r="E74" s="327"/>
      <c r="F74" s="102" t="s">
        <v>584</v>
      </c>
      <c r="G74" s="70">
        <f>G75</f>
        <v>44116202</v>
      </c>
      <c r="H74" s="70">
        <f>H75</f>
        <v>26187702</v>
      </c>
      <c r="I74" s="70">
        <f>I75</f>
        <v>17928500</v>
      </c>
      <c r="J74" s="70">
        <f>J75</f>
        <v>17928500</v>
      </c>
      <c r="K74" s="103"/>
      <c r="M74" s="103"/>
      <c r="N74" s="185"/>
    </row>
    <row r="75" spans="1:14" s="68" customFormat="1" ht="27" customHeight="1">
      <c r="A75" s="49" t="s">
        <v>475</v>
      </c>
      <c r="B75" s="50"/>
      <c r="C75" s="50"/>
      <c r="D75" s="321" t="s">
        <v>474</v>
      </c>
      <c r="E75" s="322"/>
      <c r="F75" s="155" t="s">
        <v>584</v>
      </c>
      <c r="G75" s="407">
        <f>SUM(G76+G77+G78+G79+G80+G81+G82+G83+G84+G85+G86+G87+G88+G89+G90+G91+G92)</f>
        <v>44116202</v>
      </c>
      <c r="H75" s="407">
        <f>SUM(H76+H77+H78+H79+H80+H81+H82+H83+H84+H85+H86+H87+H88+H89+H90+H91+H92)</f>
        <v>26187702</v>
      </c>
      <c r="I75" s="407">
        <f>SUM(I76+I77+I78+I79+I80+I81+I82+I83+I84+I85+I86+I87+I88+I89+I90+I91+I92)</f>
        <v>17928500</v>
      </c>
      <c r="J75" s="407">
        <f>SUM(J76+J77+J78+J79+J80+J81+J82+J83+J84+J85+J86+J87+J88+J89+J90+J91+J92)</f>
        <v>17928500</v>
      </c>
      <c r="K75" s="395">
        <f>H76+H77+H78+H79+H80+H81+H83+H84+H85+H86+H87+H88+H89+H90+H91+H92+H82</f>
        <v>26187702</v>
      </c>
      <c r="L75" s="179">
        <f>I76+I77+I78+I79+I80+I81+I83+I84+I85+I86+I87+I88+I89+I90+I91+I92</f>
        <v>17928500</v>
      </c>
      <c r="M75" s="179">
        <f>K75+L75</f>
        <v>44116202</v>
      </c>
      <c r="N75" s="185">
        <f>M75-G75</f>
        <v>0</v>
      </c>
    </row>
    <row r="76" spans="1:14" s="15" customFormat="1" ht="132.75" customHeight="1">
      <c r="A76" s="53" t="s">
        <v>576</v>
      </c>
      <c r="B76" s="53" t="s">
        <v>433</v>
      </c>
      <c r="C76" s="53" t="s">
        <v>395</v>
      </c>
      <c r="D76" s="54" t="s">
        <v>471</v>
      </c>
      <c r="E76" s="55" t="s">
        <v>251</v>
      </c>
      <c r="F76" s="55" t="s">
        <v>626</v>
      </c>
      <c r="G76" s="69">
        <f>SUM(H76+I76)</f>
        <v>271000</v>
      </c>
      <c r="H76" s="56">
        <v>271000</v>
      </c>
      <c r="I76" s="57"/>
      <c r="J76" s="57"/>
      <c r="K76" s="205">
        <v>2010</v>
      </c>
      <c r="L76" s="204">
        <f>H77+H84+H89</f>
        <v>1608000</v>
      </c>
      <c r="M76" s="204">
        <f>I77+I89</f>
        <v>13978500</v>
      </c>
      <c r="N76" s="204">
        <f>J77+J89</f>
        <v>13978500</v>
      </c>
    </row>
    <row r="77" spans="1:14" s="15" customFormat="1" ht="77.25" customHeight="1">
      <c r="A77" s="52" t="s">
        <v>476</v>
      </c>
      <c r="B77" s="52">
        <v>2010</v>
      </c>
      <c r="C77" s="52" t="s">
        <v>412</v>
      </c>
      <c r="D77" s="54" t="s">
        <v>462</v>
      </c>
      <c r="E77" s="340" t="s">
        <v>64</v>
      </c>
      <c r="F77" s="408" t="s">
        <v>56</v>
      </c>
      <c r="G77" s="69">
        <f aca="true" t="shared" si="6" ref="G77:G91">SUM(H77+I77)</f>
        <v>15586500</v>
      </c>
      <c r="H77" s="62">
        <v>1608000</v>
      </c>
      <c r="I77" s="78">
        <v>13978500</v>
      </c>
      <c r="J77" s="78">
        <f>I77</f>
        <v>13978500</v>
      </c>
      <c r="K77" s="205">
        <v>2020</v>
      </c>
      <c r="L77" s="204">
        <f>H78+H85</f>
        <v>0</v>
      </c>
      <c r="M77" s="204">
        <f>I78+I85</f>
        <v>0</v>
      </c>
      <c r="N77" s="204">
        <f>J78+J85</f>
        <v>0</v>
      </c>
    </row>
    <row r="78" spans="1:14" s="100" customFormat="1" ht="78" customHeight="1" hidden="1">
      <c r="A78" s="93" t="s">
        <v>477</v>
      </c>
      <c r="B78" s="93">
        <v>2020</v>
      </c>
      <c r="C78" s="93" t="s">
        <v>413</v>
      </c>
      <c r="D78" s="96" t="s">
        <v>464</v>
      </c>
      <c r="E78" s="341"/>
      <c r="F78" s="408"/>
      <c r="G78" s="69">
        <f t="shared" si="6"/>
        <v>0</v>
      </c>
      <c r="H78" s="80"/>
      <c r="I78" s="80"/>
      <c r="J78" s="80"/>
      <c r="K78" s="259">
        <v>2080</v>
      </c>
      <c r="L78" s="260">
        <f>H79</f>
        <v>0</v>
      </c>
      <c r="M78" s="260">
        <f>I79</f>
        <v>0</v>
      </c>
      <c r="N78" s="260">
        <f>J79</f>
        <v>0</v>
      </c>
    </row>
    <row r="79" spans="1:14" s="100" customFormat="1" ht="108" customHeight="1" hidden="1">
      <c r="A79" s="88" t="s">
        <v>310</v>
      </c>
      <c r="B79" s="230" t="s">
        <v>311</v>
      </c>
      <c r="C79" s="93" t="s">
        <v>312</v>
      </c>
      <c r="D79" s="256" t="s">
        <v>309</v>
      </c>
      <c r="E79" s="341"/>
      <c r="F79" s="408"/>
      <c r="G79" s="69">
        <f t="shared" si="6"/>
        <v>0</v>
      </c>
      <c r="H79" s="80"/>
      <c r="I79" s="80"/>
      <c r="J79" s="80"/>
      <c r="K79" s="259">
        <v>2100</v>
      </c>
      <c r="L79" s="260">
        <f>H80+H86</f>
        <v>0</v>
      </c>
      <c r="M79" s="260">
        <f>I80+I86</f>
        <v>0</v>
      </c>
      <c r="N79" s="260">
        <f>J80+J86</f>
        <v>0</v>
      </c>
    </row>
    <row r="80" spans="1:14" s="100" customFormat="1" ht="54.75" customHeight="1" hidden="1">
      <c r="A80" s="93" t="s">
        <v>478</v>
      </c>
      <c r="B80" s="93">
        <v>2100</v>
      </c>
      <c r="C80" s="93" t="s">
        <v>414</v>
      </c>
      <c r="D80" s="96" t="s">
        <v>479</v>
      </c>
      <c r="E80" s="341"/>
      <c r="F80" s="408"/>
      <c r="G80" s="69">
        <f t="shared" si="6"/>
        <v>0</v>
      </c>
      <c r="H80" s="80"/>
      <c r="I80" s="80"/>
      <c r="J80" s="80"/>
      <c r="K80" s="259">
        <v>2111</v>
      </c>
      <c r="L80" s="260">
        <f>H81+H88+H90</f>
        <v>2818832</v>
      </c>
      <c r="M80" s="260">
        <f>I81+I88+I90</f>
        <v>3950000</v>
      </c>
      <c r="N80" s="260">
        <f>J81+J88+J90</f>
        <v>3950000</v>
      </c>
    </row>
    <row r="81" spans="1:14" s="100" customFormat="1" ht="152.25" customHeight="1">
      <c r="A81" s="88" t="s">
        <v>136</v>
      </c>
      <c r="B81" s="88" t="s">
        <v>133</v>
      </c>
      <c r="C81" s="93" t="s">
        <v>135</v>
      </c>
      <c r="D81" s="96" t="s">
        <v>134</v>
      </c>
      <c r="E81" s="341"/>
      <c r="F81" s="408"/>
      <c r="G81" s="69">
        <f t="shared" si="6"/>
        <v>6768832</v>
      </c>
      <c r="H81" s="80">
        <v>2818832</v>
      </c>
      <c r="I81" s="80">
        <v>3950000</v>
      </c>
      <c r="J81" s="80">
        <v>3950000</v>
      </c>
      <c r="K81" s="122"/>
      <c r="M81" s="122"/>
      <c r="N81" s="232"/>
    </row>
    <row r="82" spans="1:14" s="100" customFormat="1" ht="49.5" customHeight="1" hidden="1">
      <c r="A82" s="88" t="s">
        <v>234</v>
      </c>
      <c r="B82" s="88" t="s">
        <v>338</v>
      </c>
      <c r="C82" s="88" t="s">
        <v>415</v>
      </c>
      <c r="D82" s="96" t="s">
        <v>339</v>
      </c>
      <c r="E82" s="341"/>
      <c r="F82" s="408"/>
      <c r="G82" s="69">
        <f t="shared" si="6"/>
        <v>0</v>
      </c>
      <c r="H82" s="80"/>
      <c r="I82" s="80"/>
      <c r="J82" s="80"/>
      <c r="M82" s="122"/>
      <c r="N82" s="232"/>
    </row>
    <row r="83" spans="1:14" s="100" customFormat="1" ht="68.25" customHeight="1">
      <c r="A83" s="93" t="s">
        <v>266</v>
      </c>
      <c r="B83" s="93">
        <v>2152</v>
      </c>
      <c r="C83" s="93" t="s">
        <v>415</v>
      </c>
      <c r="D83" s="96" t="s">
        <v>329</v>
      </c>
      <c r="E83" s="342"/>
      <c r="F83" s="408"/>
      <c r="G83" s="69">
        <f t="shared" si="6"/>
        <v>21489870</v>
      </c>
      <c r="H83" s="80">
        <v>21489870</v>
      </c>
      <c r="I83" s="80">
        <v>0</v>
      </c>
      <c r="J83" s="80">
        <v>0</v>
      </c>
      <c r="K83" s="259">
        <v>2152</v>
      </c>
      <c r="L83" s="260">
        <f>H83</f>
        <v>21489870</v>
      </c>
      <c r="M83" s="260">
        <f>I83</f>
        <v>0</v>
      </c>
      <c r="N83" s="260">
        <f>J83</f>
        <v>0</v>
      </c>
    </row>
    <row r="84" spans="1:14" s="15" customFormat="1" ht="70.5" customHeight="1" hidden="1">
      <c r="A84" s="52" t="s">
        <v>476</v>
      </c>
      <c r="B84" s="52">
        <v>2010</v>
      </c>
      <c r="C84" s="52" t="s">
        <v>412</v>
      </c>
      <c r="D84" s="54" t="s">
        <v>462</v>
      </c>
      <c r="E84" s="340" t="s">
        <v>102</v>
      </c>
      <c r="F84" s="408" t="s">
        <v>487</v>
      </c>
      <c r="G84" s="69">
        <f t="shared" si="6"/>
        <v>0</v>
      </c>
      <c r="H84" s="62"/>
      <c r="I84" s="57"/>
      <c r="J84" s="57"/>
      <c r="K84" s="203"/>
      <c r="L84" s="203"/>
      <c r="M84" s="202"/>
      <c r="N84" s="206"/>
    </row>
    <row r="85" spans="1:14" s="100" customFormat="1" ht="81" customHeight="1" hidden="1">
      <c r="A85" s="93" t="s">
        <v>477</v>
      </c>
      <c r="B85" s="93">
        <v>2020</v>
      </c>
      <c r="C85" s="93" t="s">
        <v>413</v>
      </c>
      <c r="D85" s="96" t="s">
        <v>464</v>
      </c>
      <c r="E85" s="341"/>
      <c r="F85" s="408"/>
      <c r="G85" s="69">
        <f t="shared" si="6"/>
        <v>0</v>
      </c>
      <c r="H85" s="80"/>
      <c r="I85" s="80"/>
      <c r="J85" s="80"/>
      <c r="M85" s="122"/>
      <c r="N85" s="232"/>
    </row>
    <row r="86" spans="1:14" s="15" customFormat="1" ht="60.75" customHeight="1" hidden="1">
      <c r="A86" s="52" t="s">
        <v>478</v>
      </c>
      <c r="B86" s="52">
        <v>2100</v>
      </c>
      <c r="C86" s="52" t="s">
        <v>414</v>
      </c>
      <c r="D86" s="54" t="s">
        <v>479</v>
      </c>
      <c r="E86" s="341"/>
      <c r="F86" s="408"/>
      <c r="G86" s="69">
        <f t="shared" si="6"/>
        <v>0</v>
      </c>
      <c r="H86" s="62"/>
      <c r="I86" s="57"/>
      <c r="J86" s="57"/>
      <c r="K86" s="48">
        <f>G84+G86+G87</f>
        <v>0</v>
      </c>
      <c r="M86" s="48"/>
      <c r="N86" s="185"/>
    </row>
    <row r="87" spans="1:14" s="15" customFormat="1" ht="62.25" customHeight="1" hidden="1">
      <c r="A87" s="52" t="s">
        <v>480</v>
      </c>
      <c r="B87" s="52">
        <v>2110</v>
      </c>
      <c r="C87" s="52" t="s">
        <v>244</v>
      </c>
      <c r="D87" s="54" t="s">
        <v>328</v>
      </c>
      <c r="E87" s="342"/>
      <c r="F87" s="408"/>
      <c r="G87" s="69">
        <f t="shared" si="6"/>
        <v>0</v>
      </c>
      <c r="H87" s="62"/>
      <c r="I87" s="57"/>
      <c r="J87" s="57"/>
      <c r="M87" s="48"/>
      <c r="N87" s="185"/>
    </row>
    <row r="88" spans="1:14" s="100" customFormat="1" ht="156" customHeight="1" hidden="1">
      <c r="A88" s="93" t="s">
        <v>136</v>
      </c>
      <c r="B88" s="88" t="s">
        <v>133</v>
      </c>
      <c r="C88" s="93" t="s">
        <v>135</v>
      </c>
      <c r="D88" s="96" t="s">
        <v>297</v>
      </c>
      <c r="E88" s="261" t="s">
        <v>71</v>
      </c>
      <c r="F88" s="55" t="s">
        <v>72</v>
      </c>
      <c r="G88" s="69">
        <f t="shared" si="6"/>
        <v>0</v>
      </c>
      <c r="H88" s="56"/>
      <c r="I88" s="80"/>
      <c r="J88" s="80"/>
      <c r="M88" s="122"/>
      <c r="N88" s="232"/>
    </row>
    <row r="89" spans="1:14" s="15" customFormat="1" ht="99.75" customHeight="1" hidden="1">
      <c r="A89" s="53" t="s">
        <v>476</v>
      </c>
      <c r="B89" s="53" t="s">
        <v>91</v>
      </c>
      <c r="C89" s="53" t="s">
        <v>412</v>
      </c>
      <c r="D89" s="54" t="s">
        <v>462</v>
      </c>
      <c r="E89" s="350" t="s">
        <v>592</v>
      </c>
      <c r="F89" s="409" t="s">
        <v>53</v>
      </c>
      <c r="G89" s="69">
        <f t="shared" si="6"/>
        <v>0</v>
      </c>
      <c r="H89" s="56"/>
      <c r="I89" s="62"/>
      <c r="J89" s="57"/>
      <c r="K89" s="48"/>
      <c r="M89" s="48"/>
      <c r="N89" s="185"/>
    </row>
    <row r="90" spans="1:14" s="15" customFormat="1" ht="152.25" customHeight="1" hidden="1">
      <c r="A90" s="52" t="s">
        <v>136</v>
      </c>
      <c r="B90" s="53" t="s">
        <v>133</v>
      </c>
      <c r="C90" s="52" t="s">
        <v>135</v>
      </c>
      <c r="D90" s="54" t="s">
        <v>297</v>
      </c>
      <c r="E90" s="351"/>
      <c r="F90" s="406"/>
      <c r="G90" s="69">
        <f t="shared" si="6"/>
        <v>0</v>
      </c>
      <c r="H90" s="56"/>
      <c r="I90" s="62"/>
      <c r="J90" s="57"/>
      <c r="M90" s="48"/>
      <c r="N90" s="185"/>
    </row>
    <row r="91" spans="1:14" s="15" customFormat="1" ht="92.25" customHeight="1" hidden="1">
      <c r="A91" s="52" t="s">
        <v>130</v>
      </c>
      <c r="B91" s="52" t="s">
        <v>230</v>
      </c>
      <c r="C91" s="53" t="s">
        <v>436</v>
      </c>
      <c r="D91" s="54" t="s">
        <v>231</v>
      </c>
      <c r="E91" s="269" t="s">
        <v>583</v>
      </c>
      <c r="F91" s="268" t="s">
        <v>296</v>
      </c>
      <c r="G91" s="69">
        <f t="shared" si="6"/>
        <v>0</v>
      </c>
      <c r="H91" s="56"/>
      <c r="I91" s="57"/>
      <c r="J91" s="80">
        <f>I91</f>
        <v>0</v>
      </c>
      <c r="M91" s="48"/>
      <c r="N91" s="185"/>
    </row>
    <row r="92" spans="1:14" s="61" customFormat="1" ht="358.5" customHeight="1" hidden="1">
      <c r="A92" s="104" t="s">
        <v>615</v>
      </c>
      <c r="B92" s="104">
        <v>7691</v>
      </c>
      <c r="C92" s="53" t="s">
        <v>411</v>
      </c>
      <c r="D92" s="54" t="s">
        <v>604</v>
      </c>
      <c r="E92" s="270" t="s">
        <v>287</v>
      </c>
      <c r="F92" s="268" t="s">
        <v>123</v>
      </c>
      <c r="G92" s="106">
        <f>H92+I92</f>
        <v>0</v>
      </c>
      <c r="H92" s="99"/>
      <c r="I92" s="81"/>
      <c r="J92" s="80"/>
      <c r="M92" s="48"/>
      <c r="N92" s="185"/>
    </row>
    <row r="93" spans="1:14" s="15" customFormat="1" ht="39" customHeight="1">
      <c r="A93" s="65" t="s">
        <v>517</v>
      </c>
      <c r="B93" s="64"/>
      <c r="C93" s="64"/>
      <c r="D93" s="326" t="s">
        <v>419</v>
      </c>
      <c r="E93" s="327"/>
      <c r="F93" s="102" t="s">
        <v>584</v>
      </c>
      <c r="G93" s="47">
        <f>G94+G109+G121+G131+G141</f>
        <v>64001070</v>
      </c>
      <c r="H93" s="47">
        <f>H94+H109+H121+H131+H141</f>
        <v>63527140</v>
      </c>
      <c r="I93" s="47">
        <f>I94+I109+I121+I131+I141</f>
        <v>473930</v>
      </c>
      <c r="J93" s="47">
        <f>J94+J109+J121+J131+J141</f>
        <v>121900</v>
      </c>
      <c r="K93" s="48"/>
      <c r="M93" s="48"/>
      <c r="N93" s="185"/>
    </row>
    <row r="94" spans="1:14" s="108" customFormat="1" ht="36.75" customHeight="1">
      <c r="A94" s="50" t="s">
        <v>518</v>
      </c>
      <c r="B94" s="50"/>
      <c r="C94" s="50"/>
      <c r="D94" s="319" t="s">
        <v>473</v>
      </c>
      <c r="E94" s="320"/>
      <c r="F94" s="410" t="s">
        <v>584</v>
      </c>
      <c r="G94" s="131">
        <f>SUM(G95+G96+G97+G98+G99+G100+G101+G102+G103+G104+G105+G106+G107+G108)</f>
        <v>34417360</v>
      </c>
      <c r="H94" s="131">
        <f>SUM(H95+H96+H97+H98+H99+H100+H101+H102+H103+H104+H105+H106+H107+H108)</f>
        <v>34295460</v>
      </c>
      <c r="I94" s="131">
        <f>SUM(I95+I96+I97+I98+I99+I100+I101+I102+I103+I104+I105+I106+I107+I108)</f>
        <v>121900</v>
      </c>
      <c r="J94" s="131">
        <f>SUM(J95+J96+J97+J98+J99+J100+J101+J102+J103+J104+J105+J106+J107+J108)</f>
        <v>121900</v>
      </c>
      <c r="K94" s="396">
        <f>H95+H96+H97+H98+H99+H100+H101+H102+H103+H104+H105+H106+H107+H108</f>
        <v>34295460</v>
      </c>
      <c r="L94" s="180">
        <f>I95+I96+I97+I98+I99+I100+I101+I102+I103+I104+I105+I106+I107+I108</f>
        <v>121900</v>
      </c>
      <c r="M94" s="180">
        <f>K94+L94</f>
        <v>34417360</v>
      </c>
      <c r="N94" s="185">
        <f>M94-G94</f>
        <v>0</v>
      </c>
    </row>
    <row r="95" spans="1:14" s="100" customFormat="1" ht="102" customHeight="1">
      <c r="A95" s="88" t="s">
        <v>577</v>
      </c>
      <c r="B95" s="88" t="s">
        <v>433</v>
      </c>
      <c r="C95" s="88" t="s">
        <v>395</v>
      </c>
      <c r="D95" s="96" t="s">
        <v>471</v>
      </c>
      <c r="E95" s="55" t="s">
        <v>567</v>
      </c>
      <c r="F95" s="55" t="s">
        <v>626</v>
      </c>
      <c r="G95" s="83">
        <f aca="true" t="shared" si="7" ref="G95:G108">H95+I95</f>
        <v>211000</v>
      </c>
      <c r="H95" s="56">
        <v>211000</v>
      </c>
      <c r="I95" s="80"/>
      <c r="J95" s="80"/>
      <c r="M95" s="48"/>
      <c r="N95" s="185"/>
    </row>
    <row r="96" spans="1:14" s="262" customFormat="1" ht="102.75" customHeight="1">
      <c r="A96" s="88" t="s">
        <v>519</v>
      </c>
      <c r="B96" s="88">
        <v>3031</v>
      </c>
      <c r="C96" s="88">
        <v>1030</v>
      </c>
      <c r="D96" s="114" t="s">
        <v>520</v>
      </c>
      <c r="E96" s="332" t="s">
        <v>103</v>
      </c>
      <c r="F96" s="332" t="s">
        <v>122</v>
      </c>
      <c r="G96" s="77">
        <f t="shared" si="7"/>
        <v>121900</v>
      </c>
      <c r="H96" s="80"/>
      <c r="I96" s="80">
        <v>121900</v>
      </c>
      <c r="J96" s="80">
        <v>121900</v>
      </c>
      <c r="K96" s="123"/>
      <c r="M96" s="122"/>
      <c r="N96" s="232"/>
    </row>
    <row r="97" spans="1:14" s="113" customFormat="1" ht="141" customHeight="1">
      <c r="A97" s="88" t="s">
        <v>521</v>
      </c>
      <c r="B97" s="88">
        <v>3033</v>
      </c>
      <c r="C97" s="88">
        <v>1070</v>
      </c>
      <c r="D97" s="114" t="s">
        <v>416</v>
      </c>
      <c r="E97" s="333"/>
      <c r="F97" s="332"/>
      <c r="G97" s="77">
        <f t="shared" si="7"/>
        <v>1138400</v>
      </c>
      <c r="H97" s="91">
        <v>1138400</v>
      </c>
      <c r="I97" s="57"/>
      <c r="J97" s="57"/>
      <c r="M97" s="48"/>
      <c r="N97" s="185"/>
    </row>
    <row r="98" spans="1:14" s="113" customFormat="1" ht="119.25" customHeight="1">
      <c r="A98" s="88" t="s">
        <v>522</v>
      </c>
      <c r="B98" s="88">
        <v>3035</v>
      </c>
      <c r="C98" s="88">
        <v>1070</v>
      </c>
      <c r="D98" s="114" t="s">
        <v>417</v>
      </c>
      <c r="E98" s="333"/>
      <c r="F98" s="332"/>
      <c r="G98" s="77">
        <f t="shared" si="7"/>
        <v>987000</v>
      </c>
      <c r="H98" s="91">
        <v>987000</v>
      </c>
      <c r="I98" s="57"/>
      <c r="J98" s="57"/>
      <c r="M98" s="48"/>
      <c r="N98" s="185"/>
    </row>
    <row r="99" spans="1:14" s="263" customFormat="1" ht="137.25" customHeight="1">
      <c r="A99" s="88" t="s">
        <v>523</v>
      </c>
      <c r="B99" s="88">
        <v>3036</v>
      </c>
      <c r="C99" s="88">
        <v>1070</v>
      </c>
      <c r="D99" s="114" t="s">
        <v>418</v>
      </c>
      <c r="E99" s="333"/>
      <c r="F99" s="332"/>
      <c r="G99" s="77">
        <f t="shared" si="7"/>
        <v>10615300</v>
      </c>
      <c r="H99" s="91">
        <f>3415300+7200000</f>
        <v>10615300</v>
      </c>
      <c r="I99" s="80"/>
      <c r="J99" s="80"/>
      <c r="M99" s="122"/>
      <c r="N99" s="232"/>
    </row>
    <row r="100" spans="1:14" s="115" customFormat="1" ht="129" customHeight="1">
      <c r="A100" s="53" t="s">
        <v>524</v>
      </c>
      <c r="B100" s="53">
        <v>3121</v>
      </c>
      <c r="C100" s="53">
        <v>1040</v>
      </c>
      <c r="D100" s="109" t="s">
        <v>525</v>
      </c>
      <c r="E100" s="85" t="s">
        <v>104</v>
      </c>
      <c r="F100" s="85" t="s">
        <v>492</v>
      </c>
      <c r="G100" s="76">
        <f t="shared" si="7"/>
        <v>2823780</v>
      </c>
      <c r="H100" s="57">
        <v>2823780</v>
      </c>
      <c r="I100" s="62"/>
      <c r="J100" s="62"/>
      <c r="K100" s="112">
        <f>G100+G101+G102</f>
        <v>4605800</v>
      </c>
      <c r="M100" s="48"/>
      <c r="N100" s="185"/>
    </row>
    <row r="101" spans="1:14" s="115" customFormat="1" ht="62.25" customHeight="1">
      <c r="A101" s="53" t="s">
        <v>526</v>
      </c>
      <c r="B101" s="53">
        <v>3123</v>
      </c>
      <c r="C101" s="53">
        <v>1040</v>
      </c>
      <c r="D101" s="109" t="s">
        <v>460</v>
      </c>
      <c r="E101" s="380" t="s">
        <v>104</v>
      </c>
      <c r="F101" s="380" t="s">
        <v>121</v>
      </c>
      <c r="G101" s="76">
        <f t="shared" si="7"/>
        <v>188200</v>
      </c>
      <c r="H101" s="62">
        <v>188200</v>
      </c>
      <c r="I101" s="62"/>
      <c r="J101" s="62"/>
      <c r="M101" s="48"/>
      <c r="N101" s="185"/>
    </row>
    <row r="102" spans="1:14" s="118" customFormat="1" ht="252" customHeight="1">
      <c r="A102" s="88" t="s">
        <v>527</v>
      </c>
      <c r="B102" s="88">
        <v>3140</v>
      </c>
      <c r="C102" s="88">
        <v>1040</v>
      </c>
      <c r="D102" s="114" t="s">
        <v>459</v>
      </c>
      <c r="E102" s="381"/>
      <c r="F102" s="380"/>
      <c r="G102" s="76">
        <f t="shared" si="7"/>
        <v>1593820</v>
      </c>
      <c r="H102" s="117">
        <v>1593820</v>
      </c>
      <c r="I102" s="80"/>
      <c r="J102" s="80"/>
      <c r="M102" s="48"/>
      <c r="N102" s="185"/>
    </row>
    <row r="103" spans="1:14" s="118" customFormat="1" ht="241.5" customHeight="1">
      <c r="A103" s="88" t="s">
        <v>528</v>
      </c>
      <c r="B103" s="88">
        <v>3180</v>
      </c>
      <c r="C103" s="88">
        <v>1060</v>
      </c>
      <c r="D103" s="114" t="s">
        <v>327</v>
      </c>
      <c r="E103" s="94" t="s">
        <v>103</v>
      </c>
      <c r="F103" s="94" t="s">
        <v>630</v>
      </c>
      <c r="G103" s="76">
        <f t="shared" si="7"/>
        <v>14200</v>
      </c>
      <c r="H103" s="80">
        <v>14200</v>
      </c>
      <c r="I103" s="80"/>
      <c r="J103" s="80"/>
      <c r="M103" s="48"/>
      <c r="N103" s="185"/>
    </row>
    <row r="104" spans="1:14" s="15" customFormat="1" ht="170.25" customHeight="1">
      <c r="A104" s="53" t="s">
        <v>274</v>
      </c>
      <c r="B104" s="53">
        <v>3192</v>
      </c>
      <c r="C104" s="53">
        <v>1030</v>
      </c>
      <c r="D104" s="109" t="s">
        <v>275</v>
      </c>
      <c r="E104" s="72" t="s">
        <v>105</v>
      </c>
      <c r="F104" s="72" t="s">
        <v>631</v>
      </c>
      <c r="G104" s="83">
        <f t="shared" si="7"/>
        <v>835300</v>
      </c>
      <c r="H104" s="62">
        <v>835300</v>
      </c>
      <c r="I104" s="57"/>
      <c r="J104" s="57"/>
      <c r="M104" s="48"/>
      <c r="N104" s="185"/>
    </row>
    <row r="105" spans="1:14" s="15" customFormat="1" ht="125.25" customHeight="1">
      <c r="A105" s="53" t="s">
        <v>276</v>
      </c>
      <c r="B105" s="53">
        <v>3241</v>
      </c>
      <c r="C105" s="53">
        <v>1090</v>
      </c>
      <c r="D105" s="54" t="s">
        <v>278</v>
      </c>
      <c r="E105" s="116" t="s">
        <v>105</v>
      </c>
      <c r="F105" s="72" t="s">
        <v>632</v>
      </c>
      <c r="G105" s="83">
        <f t="shared" si="7"/>
        <v>2948260</v>
      </c>
      <c r="H105" s="62">
        <v>2948260</v>
      </c>
      <c r="I105" s="57"/>
      <c r="J105" s="57"/>
      <c r="M105" s="48"/>
      <c r="N105" s="185"/>
    </row>
    <row r="106" spans="1:14" s="15" customFormat="1" ht="75" customHeight="1">
      <c r="A106" s="307" t="s">
        <v>277</v>
      </c>
      <c r="B106" s="307" t="s">
        <v>271</v>
      </c>
      <c r="C106" s="309">
        <v>1090</v>
      </c>
      <c r="D106" s="334" t="s">
        <v>272</v>
      </c>
      <c r="E106" s="116" t="s">
        <v>105</v>
      </c>
      <c r="F106" s="72" t="s">
        <v>0</v>
      </c>
      <c r="G106" s="83">
        <f t="shared" si="7"/>
        <v>8470000</v>
      </c>
      <c r="H106" s="80">
        <v>8470000</v>
      </c>
      <c r="I106" s="57"/>
      <c r="J106" s="57"/>
      <c r="K106" s="48">
        <f>H106+H107+H108</f>
        <v>12940200</v>
      </c>
      <c r="M106" s="48"/>
      <c r="N106" s="185"/>
    </row>
    <row r="107" spans="1:14" s="15" customFormat="1" ht="128.25" customHeight="1">
      <c r="A107" s="312"/>
      <c r="B107" s="312"/>
      <c r="C107" s="311"/>
      <c r="D107" s="335"/>
      <c r="E107" s="116" t="s">
        <v>107</v>
      </c>
      <c r="F107" s="72" t="s">
        <v>493</v>
      </c>
      <c r="G107" s="83">
        <f t="shared" si="7"/>
        <v>2064200</v>
      </c>
      <c r="H107" s="62">
        <v>2064200</v>
      </c>
      <c r="I107" s="57"/>
      <c r="J107" s="57"/>
      <c r="K107" s="210"/>
      <c r="M107" s="48"/>
      <c r="N107" s="185"/>
    </row>
    <row r="108" spans="1:14" s="15" customFormat="1" ht="135" customHeight="1">
      <c r="A108" s="308"/>
      <c r="B108" s="308"/>
      <c r="C108" s="310"/>
      <c r="D108" s="336"/>
      <c r="E108" s="116" t="s">
        <v>106</v>
      </c>
      <c r="F108" s="72" t="s">
        <v>260</v>
      </c>
      <c r="G108" s="83">
        <f t="shared" si="7"/>
        <v>2406000</v>
      </c>
      <c r="H108" s="80">
        <v>2406000</v>
      </c>
      <c r="I108" s="57"/>
      <c r="J108" s="57"/>
      <c r="K108" s="210"/>
      <c r="M108" s="48"/>
      <c r="N108" s="185"/>
    </row>
    <row r="109" spans="1:14" s="15" customFormat="1" ht="54" customHeight="1">
      <c r="A109" s="49" t="s">
        <v>518</v>
      </c>
      <c r="B109" s="50"/>
      <c r="C109" s="50"/>
      <c r="D109" s="321" t="s">
        <v>452</v>
      </c>
      <c r="E109" s="322"/>
      <c r="F109" s="155" t="s">
        <v>584</v>
      </c>
      <c r="G109" s="407">
        <f>SUM(G110+G111+G112+G113+G114+G115+G116+G117+G118+G120)</f>
        <v>10674960</v>
      </c>
      <c r="H109" s="407">
        <f>SUM(H110+H111+H112+H113+H114+H115+H116+H117+H118+H120)</f>
        <v>10524960</v>
      </c>
      <c r="I109" s="407">
        <f>SUM(I110+I111+I112+I113+I114+I115+I116+I117+I118)</f>
        <v>150000</v>
      </c>
      <c r="J109" s="407">
        <f>SUM(J110+J111+J112+J113+J114+J115+J116+J117+J118)</f>
        <v>0</v>
      </c>
      <c r="K109" s="396">
        <f>H110+H111+H112+H113+H114+H115+H116+H117+H118</f>
        <v>10514810</v>
      </c>
      <c r="L109" s="180">
        <f>I110+I111+I112+I113+I114+I115+I116+I117+I118</f>
        <v>150000</v>
      </c>
      <c r="M109" s="180">
        <f>K109+L109</f>
        <v>10664810</v>
      </c>
      <c r="N109" s="185">
        <f>M109-G109</f>
        <v>-10150</v>
      </c>
    </row>
    <row r="110" spans="1:14" s="100" customFormat="1" ht="116.25" customHeight="1" hidden="1">
      <c r="A110" s="88" t="s">
        <v>577</v>
      </c>
      <c r="B110" s="88" t="s">
        <v>433</v>
      </c>
      <c r="C110" s="88" t="s">
        <v>395</v>
      </c>
      <c r="D110" s="96" t="s">
        <v>471</v>
      </c>
      <c r="E110" s="55" t="s">
        <v>567</v>
      </c>
      <c r="F110" s="55" t="s">
        <v>626</v>
      </c>
      <c r="G110" s="106">
        <f aca="true" t="shared" si="8" ref="G110:G120">H110+I110</f>
        <v>0</v>
      </c>
      <c r="H110" s="56"/>
      <c r="I110" s="80"/>
      <c r="J110" s="80"/>
      <c r="M110" s="48"/>
      <c r="N110" s="185"/>
    </row>
    <row r="111" spans="1:14" s="118" customFormat="1" ht="285" customHeight="1">
      <c r="A111" s="119" t="s">
        <v>529</v>
      </c>
      <c r="B111" s="120" t="s">
        <v>530</v>
      </c>
      <c r="C111" s="120" t="s">
        <v>421</v>
      </c>
      <c r="D111" s="121" t="s">
        <v>531</v>
      </c>
      <c r="E111" s="105" t="s">
        <v>144</v>
      </c>
      <c r="F111" s="74" t="s">
        <v>250</v>
      </c>
      <c r="G111" s="106">
        <f t="shared" si="8"/>
        <v>9210640</v>
      </c>
      <c r="H111" s="78">
        <v>9060640</v>
      </c>
      <c r="I111" s="80">
        <v>150000</v>
      </c>
      <c r="J111" s="80"/>
      <c r="M111" s="122"/>
      <c r="N111" s="185"/>
    </row>
    <row r="112" spans="1:14" s="118" customFormat="1" ht="285.75" customHeight="1">
      <c r="A112" s="119" t="s">
        <v>532</v>
      </c>
      <c r="B112" s="119" t="s">
        <v>225</v>
      </c>
      <c r="C112" s="119">
        <v>1010</v>
      </c>
      <c r="D112" s="121" t="s">
        <v>279</v>
      </c>
      <c r="E112" s="105" t="s">
        <v>105</v>
      </c>
      <c r="F112" s="74" t="s">
        <v>624</v>
      </c>
      <c r="G112" s="106">
        <f t="shared" si="8"/>
        <v>712610</v>
      </c>
      <c r="H112" s="78">
        <v>712610</v>
      </c>
      <c r="I112" s="80"/>
      <c r="J112" s="80"/>
      <c r="M112" s="48"/>
      <c r="N112" s="185"/>
    </row>
    <row r="113" spans="1:14" s="118" customFormat="1" ht="114.75" customHeight="1">
      <c r="A113" s="316" t="s">
        <v>528</v>
      </c>
      <c r="B113" s="313" t="s">
        <v>226</v>
      </c>
      <c r="C113" s="313" t="s">
        <v>420</v>
      </c>
      <c r="D113" s="345" t="s">
        <v>533</v>
      </c>
      <c r="E113" s="74" t="s">
        <v>105</v>
      </c>
      <c r="F113" s="74" t="s">
        <v>624</v>
      </c>
      <c r="G113" s="106">
        <f>H113+I113</f>
        <v>190870</v>
      </c>
      <c r="H113" s="106">
        <v>190870</v>
      </c>
      <c r="I113" s="80"/>
      <c r="J113" s="80"/>
      <c r="K113" s="123">
        <f>G113+G114+G115</f>
        <v>407160</v>
      </c>
      <c r="L113" s="211"/>
      <c r="M113" s="48"/>
      <c r="N113" s="185"/>
    </row>
    <row r="114" spans="1:14" s="118" customFormat="1" ht="112.5" customHeight="1">
      <c r="A114" s="317"/>
      <c r="B114" s="314"/>
      <c r="C114" s="314"/>
      <c r="D114" s="346"/>
      <c r="E114" s="116" t="s">
        <v>107</v>
      </c>
      <c r="F114" s="72" t="s">
        <v>493</v>
      </c>
      <c r="G114" s="106">
        <f>H114+I114</f>
        <v>18260</v>
      </c>
      <c r="H114" s="106">
        <v>18260</v>
      </c>
      <c r="I114" s="80"/>
      <c r="J114" s="80"/>
      <c r="K114" s="123"/>
      <c r="M114" s="48"/>
      <c r="N114" s="185"/>
    </row>
    <row r="115" spans="1:14" s="118" customFormat="1" ht="90" customHeight="1">
      <c r="A115" s="318"/>
      <c r="B115" s="315"/>
      <c r="C115" s="315"/>
      <c r="D115" s="347"/>
      <c r="E115" s="111" t="s">
        <v>106</v>
      </c>
      <c r="F115" s="110" t="s">
        <v>93</v>
      </c>
      <c r="G115" s="106">
        <f>H115+I115</f>
        <v>198030</v>
      </c>
      <c r="H115" s="106">
        <v>198030</v>
      </c>
      <c r="I115" s="80"/>
      <c r="J115" s="80"/>
      <c r="M115" s="48"/>
      <c r="N115" s="185"/>
    </row>
    <row r="116" spans="1:14" s="15" customFormat="1" ht="96" customHeight="1">
      <c r="A116" s="307" t="s">
        <v>277</v>
      </c>
      <c r="B116" s="309">
        <v>3242</v>
      </c>
      <c r="C116" s="309">
        <v>1090</v>
      </c>
      <c r="D116" s="328" t="s">
        <v>272</v>
      </c>
      <c r="E116" s="74" t="s">
        <v>103</v>
      </c>
      <c r="F116" s="74" t="s">
        <v>1</v>
      </c>
      <c r="G116" s="106">
        <f>H116+I116</f>
        <v>36000</v>
      </c>
      <c r="H116" s="106">
        <v>36000</v>
      </c>
      <c r="I116" s="57"/>
      <c r="J116" s="57"/>
      <c r="K116" s="124">
        <f>G116+G117</f>
        <v>334400</v>
      </c>
      <c r="L116" s="211"/>
      <c r="M116" s="48"/>
      <c r="N116" s="185"/>
    </row>
    <row r="117" spans="1:14" s="15" customFormat="1" ht="106.5" customHeight="1">
      <c r="A117" s="308"/>
      <c r="B117" s="310"/>
      <c r="C117" s="310"/>
      <c r="D117" s="329"/>
      <c r="E117" s="116" t="s">
        <v>107</v>
      </c>
      <c r="F117" s="72" t="s">
        <v>493</v>
      </c>
      <c r="G117" s="106">
        <f>H117+I117</f>
        <v>298400</v>
      </c>
      <c r="H117" s="106">
        <v>298400</v>
      </c>
      <c r="I117" s="57"/>
      <c r="J117" s="57"/>
      <c r="K117" s="48"/>
      <c r="M117" s="48"/>
      <c r="N117" s="185"/>
    </row>
    <row r="118" spans="1:14" s="100" customFormat="1" ht="255" customHeight="1" hidden="1">
      <c r="A118" s="88" t="s">
        <v>350</v>
      </c>
      <c r="B118" s="230">
        <v>6083</v>
      </c>
      <c r="C118" s="88" t="s">
        <v>217</v>
      </c>
      <c r="D118" s="94" t="s">
        <v>348</v>
      </c>
      <c r="E118" s="74" t="s">
        <v>115</v>
      </c>
      <c r="F118" s="74" t="s">
        <v>494</v>
      </c>
      <c r="G118" s="106">
        <f t="shared" si="8"/>
        <v>0</v>
      </c>
      <c r="H118" s="78"/>
      <c r="I118" s="78"/>
      <c r="J118" s="78"/>
      <c r="K118" s="122"/>
      <c r="L118" s="255" t="s">
        <v>298</v>
      </c>
      <c r="M118" s="122"/>
      <c r="N118" s="232"/>
    </row>
    <row r="119" spans="1:14" s="100" customFormat="1" ht="314.25" customHeight="1" hidden="1">
      <c r="A119" s="228"/>
      <c r="B119" s="231"/>
      <c r="C119" s="231"/>
      <c r="D119" s="229" t="s">
        <v>349</v>
      </c>
      <c r="E119" s="130"/>
      <c r="F119" s="110"/>
      <c r="G119" s="106">
        <f t="shared" si="8"/>
        <v>0</v>
      </c>
      <c r="H119" s="78"/>
      <c r="I119" s="80"/>
      <c r="J119" s="80"/>
      <c r="K119" s="122"/>
      <c r="M119" s="122"/>
      <c r="N119" s="232"/>
    </row>
    <row r="120" spans="1:14" s="100" customFormat="1" ht="102.75" customHeight="1">
      <c r="A120" s="119" t="s">
        <v>84</v>
      </c>
      <c r="B120" s="88" t="s">
        <v>85</v>
      </c>
      <c r="C120" s="88" t="s">
        <v>87</v>
      </c>
      <c r="D120" s="125" t="s">
        <v>86</v>
      </c>
      <c r="E120" s="105" t="s">
        <v>103</v>
      </c>
      <c r="F120" s="74" t="s">
        <v>5</v>
      </c>
      <c r="G120" s="69">
        <f t="shared" si="8"/>
        <v>10150</v>
      </c>
      <c r="H120" s="91">
        <v>10150</v>
      </c>
      <c r="I120" s="91"/>
      <c r="J120" s="91"/>
      <c r="K120" s="122"/>
      <c r="M120" s="122"/>
      <c r="N120" s="232"/>
    </row>
    <row r="121" spans="1:14" s="15" customFormat="1" ht="58.5" customHeight="1">
      <c r="A121" s="49" t="s">
        <v>518</v>
      </c>
      <c r="B121" s="50"/>
      <c r="C121" s="50"/>
      <c r="D121" s="321" t="s">
        <v>453</v>
      </c>
      <c r="E121" s="322"/>
      <c r="F121" s="155" t="s">
        <v>584</v>
      </c>
      <c r="G121" s="407">
        <f>SUM(G122+G123+G124+G125+G126+G127+G128+G129+G130)</f>
        <v>9135760</v>
      </c>
      <c r="H121" s="407">
        <f>SUM(H122+H123+H124+H125+H126+H127+H128+H129+H130)</f>
        <v>9018030</v>
      </c>
      <c r="I121" s="407">
        <f>SUM(I122+I123+I124+I125+I126+I127+I128+I129+I130)</f>
        <v>117730</v>
      </c>
      <c r="J121" s="407">
        <f>SUM(J122+J123+J124+J125+J126+J127+J128+J129+J130)</f>
        <v>0</v>
      </c>
      <c r="K121" s="396">
        <f>H122+H123+H124+H125+H126+H127+H128+H129+H130</f>
        <v>9018030</v>
      </c>
      <c r="L121" s="180">
        <f>I122+I123+I124+I125+I126+I127+I128+I129+I130</f>
        <v>117730</v>
      </c>
      <c r="M121" s="180">
        <f>K121+L121</f>
        <v>9135760</v>
      </c>
      <c r="N121" s="185">
        <f>M121-G121</f>
        <v>0</v>
      </c>
    </row>
    <row r="122" spans="1:14" s="100" customFormat="1" ht="107.25" customHeight="1" hidden="1">
      <c r="A122" s="88" t="s">
        <v>577</v>
      </c>
      <c r="B122" s="88" t="s">
        <v>433</v>
      </c>
      <c r="C122" s="88" t="s">
        <v>395</v>
      </c>
      <c r="D122" s="96" t="s">
        <v>471</v>
      </c>
      <c r="E122" s="55" t="s">
        <v>567</v>
      </c>
      <c r="F122" s="55" t="s">
        <v>626</v>
      </c>
      <c r="G122" s="69">
        <f aca="true" t="shared" si="9" ref="G122:G128">H122+I122</f>
        <v>0</v>
      </c>
      <c r="H122" s="56"/>
      <c r="I122" s="80"/>
      <c r="J122" s="80"/>
      <c r="M122" s="48"/>
      <c r="N122" s="185"/>
    </row>
    <row r="123" spans="1:14" s="100" customFormat="1" ht="88.5" customHeight="1">
      <c r="A123" s="119" t="s">
        <v>84</v>
      </c>
      <c r="B123" s="88" t="s">
        <v>85</v>
      </c>
      <c r="C123" s="88" t="s">
        <v>87</v>
      </c>
      <c r="D123" s="125" t="s">
        <v>86</v>
      </c>
      <c r="E123" s="105" t="s">
        <v>103</v>
      </c>
      <c r="F123" s="74" t="s">
        <v>5</v>
      </c>
      <c r="G123" s="69">
        <f t="shared" si="9"/>
        <v>12600</v>
      </c>
      <c r="H123" s="91">
        <v>12600</v>
      </c>
      <c r="I123" s="91"/>
      <c r="J123" s="91"/>
      <c r="M123" s="122"/>
      <c r="N123" s="185"/>
    </row>
    <row r="124" spans="1:14" s="126" customFormat="1" ht="282.75" customHeight="1">
      <c r="A124" s="119" t="s">
        <v>529</v>
      </c>
      <c r="B124" s="120" t="s">
        <v>530</v>
      </c>
      <c r="C124" s="120" t="s">
        <v>421</v>
      </c>
      <c r="D124" s="121" t="s">
        <v>531</v>
      </c>
      <c r="E124" s="74" t="s">
        <v>145</v>
      </c>
      <c r="F124" s="74" t="s">
        <v>108</v>
      </c>
      <c r="G124" s="106">
        <f t="shared" si="9"/>
        <v>7780350</v>
      </c>
      <c r="H124" s="78">
        <v>7662620</v>
      </c>
      <c r="I124" s="80">
        <v>117730</v>
      </c>
      <c r="J124" s="80"/>
      <c r="M124" s="122"/>
      <c r="N124" s="185"/>
    </row>
    <row r="125" spans="1:14" s="100" customFormat="1" ht="273.75" customHeight="1">
      <c r="A125" s="88" t="s">
        <v>532</v>
      </c>
      <c r="B125" s="88" t="s">
        <v>225</v>
      </c>
      <c r="C125" s="88">
        <v>1010</v>
      </c>
      <c r="D125" s="127" t="s">
        <v>279</v>
      </c>
      <c r="E125" s="74" t="s">
        <v>103</v>
      </c>
      <c r="F125" s="74" t="s">
        <v>2</v>
      </c>
      <c r="G125" s="106">
        <f t="shared" si="9"/>
        <v>643180</v>
      </c>
      <c r="H125" s="78">
        <v>643180</v>
      </c>
      <c r="I125" s="80"/>
      <c r="J125" s="80"/>
      <c r="M125" s="48"/>
      <c r="N125" s="185"/>
    </row>
    <row r="126" spans="1:14" s="100" customFormat="1" ht="107.25" customHeight="1">
      <c r="A126" s="307" t="s">
        <v>528</v>
      </c>
      <c r="B126" s="309" t="s">
        <v>226</v>
      </c>
      <c r="C126" s="309" t="s">
        <v>420</v>
      </c>
      <c r="D126" s="323" t="s">
        <v>533</v>
      </c>
      <c r="E126" s="111" t="s">
        <v>106</v>
      </c>
      <c r="F126" s="110" t="s">
        <v>93</v>
      </c>
      <c r="G126" s="106">
        <f t="shared" si="9"/>
        <v>150580</v>
      </c>
      <c r="H126" s="78">
        <v>150580</v>
      </c>
      <c r="I126" s="78"/>
      <c r="J126" s="80"/>
      <c r="K126" s="122">
        <f>H126+H128+H127</f>
        <v>370030</v>
      </c>
      <c r="L126" s="211"/>
      <c r="M126" s="48"/>
      <c r="N126" s="185"/>
    </row>
    <row r="127" spans="1:14" s="100" customFormat="1" ht="99" customHeight="1">
      <c r="A127" s="312"/>
      <c r="B127" s="311"/>
      <c r="C127" s="311"/>
      <c r="D127" s="324"/>
      <c r="E127" s="116" t="s">
        <v>107</v>
      </c>
      <c r="F127" s="72" t="s">
        <v>493</v>
      </c>
      <c r="G127" s="106">
        <f t="shared" si="9"/>
        <v>56590</v>
      </c>
      <c r="H127" s="78">
        <v>56590</v>
      </c>
      <c r="I127" s="78"/>
      <c r="J127" s="80"/>
      <c r="K127" s="122"/>
      <c r="M127" s="48"/>
      <c r="N127" s="185"/>
    </row>
    <row r="128" spans="1:14" s="15" customFormat="1" ht="81.75" customHeight="1">
      <c r="A128" s="308"/>
      <c r="B128" s="310"/>
      <c r="C128" s="310"/>
      <c r="D128" s="325"/>
      <c r="E128" s="74" t="s">
        <v>103</v>
      </c>
      <c r="F128" s="74" t="s">
        <v>89</v>
      </c>
      <c r="G128" s="106">
        <f t="shared" si="9"/>
        <v>162860</v>
      </c>
      <c r="H128" s="99">
        <v>162860</v>
      </c>
      <c r="I128" s="99"/>
      <c r="J128" s="57"/>
      <c r="M128" s="48"/>
      <c r="N128" s="185"/>
    </row>
    <row r="129" spans="1:14" s="100" customFormat="1" ht="84" customHeight="1">
      <c r="A129" s="307" t="s">
        <v>277</v>
      </c>
      <c r="B129" s="309">
        <v>3242</v>
      </c>
      <c r="C129" s="309">
        <v>1090</v>
      </c>
      <c r="D129" s="328" t="s">
        <v>272</v>
      </c>
      <c r="E129" s="74" t="s">
        <v>103</v>
      </c>
      <c r="F129" s="74" t="s">
        <v>3</v>
      </c>
      <c r="G129" s="106">
        <f>H129+I129</f>
        <v>30900</v>
      </c>
      <c r="H129" s="99">
        <v>30900</v>
      </c>
      <c r="I129" s="99"/>
      <c r="J129" s="80"/>
      <c r="K129" s="122">
        <f>H129+H130</f>
        <v>329600</v>
      </c>
      <c r="M129" s="122"/>
      <c r="N129" s="232"/>
    </row>
    <row r="130" spans="1:14" s="15" customFormat="1" ht="101.25" customHeight="1">
      <c r="A130" s="308"/>
      <c r="B130" s="310"/>
      <c r="C130" s="310"/>
      <c r="D130" s="329"/>
      <c r="E130" s="116" t="s">
        <v>107</v>
      </c>
      <c r="F130" s="72" t="s">
        <v>493</v>
      </c>
      <c r="G130" s="106">
        <f>H130+I130</f>
        <v>298700</v>
      </c>
      <c r="H130" s="78">
        <v>298700</v>
      </c>
      <c r="I130" s="57"/>
      <c r="J130" s="57"/>
      <c r="K130" s="48"/>
      <c r="M130" s="48"/>
      <c r="N130" s="185"/>
    </row>
    <row r="131" spans="1:14" s="15" customFormat="1" ht="57" customHeight="1">
      <c r="A131" s="49" t="s">
        <v>518</v>
      </c>
      <c r="B131" s="128"/>
      <c r="C131" s="128"/>
      <c r="D131" s="321" t="s">
        <v>454</v>
      </c>
      <c r="E131" s="322"/>
      <c r="F131" s="155" t="s">
        <v>584</v>
      </c>
      <c r="G131" s="407">
        <f>SUM(G132+G133+G134+G135+G136+G137+G138+G139+G140)</f>
        <v>9547990</v>
      </c>
      <c r="H131" s="407">
        <f>SUM(H132+H133+H134+H135+H136+H137+H138+H139+H140)</f>
        <v>9463690</v>
      </c>
      <c r="I131" s="407">
        <f>SUM(I132+I133+I134+I135+I136+I137+I138+I139+I140)</f>
        <v>84300</v>
      </c>
      <c r="J131" s="407">
        <f>SUM(J132+J133+J134+J135+J136+J137+J138+J139+J140)</f>
        <v>0</v>
      </c>
      <c r="K131" s="396">
        <f>H132+H133+H134+H135+H136+H137+H138+H139+H140</f>
        <v>9463690</v>
      </c>
      <c r="L131" s="180">
        <f>I132+I133+I134+I135+I136+I137+I138+I139+I140</f>
        <v>84300</v>
      </c>
      <c r="M131" s="180">
        <f>K131+L131</f>
        <v>9547990</v>
      </c>
      <c r="N131" s="185">
        <f>M131-G131</f>
        <v>0</v>
      </c>
    </row>
    <row r="132" spans="1:14" s="100" customFormat="1" ht="101.25" customHeight="1" hidden="1">
      <c r="A132" s="88" t="s">
        <v>577</v>
      </c>
      <c r="B132" s="88" t="s">
        <v>433</v>
      </c>
      <c r="C132" s="88" t="s">
        <v>395</v>
      </c>
      <c r="D132" s="96" t="s">
        <v>471</v>
      </c>
      <c r="E132" s="55" t="s">
        <v>567</v>
      </c>
      <c r="F132" s="55" t="s">
        <v>626</v>
      </c>
      <c r="G132" s="69">
        <f aca="true" t="shared" si="10" ref="G132:G142">H132+I132</f>
        <v>0</v>
      </c>
      <c r="H132" s="56"/>
      <c r="I132" s="80"/>
      <c r="J132" s="80"/>
      <c r="K132" s="122"/>
      <c r="M132" s="48"/>
      <c r="N132" s="185"/>
    </row>
    <row r="133" spans="1:14" s="100" customFormat="1" ht="84" customHeight="1">
      <c r="A133" s="88" t="s">
        <v>84</v>
      </c>
      <c r="B133" s="88" t="s">
        <v>85</v>
      </c>
      <c r="C133" s="88" t="s">
        <v>87</v>
      </c>
      <c r="D133" s="125" t="s">
        <v>86</v>
      </c>
      <c r="E133" s="105" t="s">
        <v>103</v>
      </c>
      <c r="F133" s="74" t="s">
        <v>5</v>
      </c>
      <c r="G133" s="69">
        <f t="shared" si="10"/>
        <v>1500</v>
      </c>
      <c r="H133" s="56">
        <v>1500</v>
      </c>
      <c r="I133" s="80"/>
      <c r="J133" s="80"/>
      <c r="K133" s="122"/>
      <c r="M133" s="48"/>
      <c r="N133" s="185"/>
    </row>
    <row r="134" spans="1:14" s="15" customFormat="1" ht="162" customHeight="1">
      <c r="A134" s="53" t="s">
        <v>529</v>
      </c>
      <c r="B134" s="52" t="s">
        <v>530</v>
      </c>
      <c r="C134" s="52" t="s">
        <v>421</v>
      </c>
      <c r="D134" s="75" t="s">
        <v>531</v>
      </c>
      <c r="E134" s="330" t="s">
        <v>103</v>
      </c>
      <c r="F134" s="409" t="s">
        <v>4</v>
      </c>
      <c r="G134" s="106">
        <f t="shared" si="10"/>
        <v>8418720</v>
      </c>
      <c r="H134" s="78">
        <v>8334420</v>
      </c>
      <c r="I134" s="57">
        <v>84300</v>
      </c>
      <c r="J134" s="57"/>
      <c r="M134" s="48"/>
      <c r="N134" s="185"/>
    </row>
    <row r="135" spans="1:14" s="100" customFormat="1" ht="279" customHeight="1">
      <c r="A135" s="88" t="s">
        <v>532</v>
      </c>
      <c r="B135" s="88" t="s">
        <v>225</v>
      </c>
      <c r="C135" s="88">
        <v>1010</v>
      </c>
      <c r="D135" s="127" t="s">
        <v>279</v>
      </c>
      <c r="E135" s="331"/>
      <c r="F135" s="409"/>
      <c r="G135" s="90">
        <f t="shared" si="10"/>
        <v>446450</v>
      </c>
      <c r="H135" s="91">
        <v>446450</v>
      </c>
      <c r="I135" s="80"/>
      <c r="J135" s="80"/>
      <c r="M135" s="48"/>
      <c r="N135" s="185"/>
    </row>
    <row r="136" spans="1:14" s="100" customFormat="1" ht="81.75" customHeight="1">
      <c r="A136" s="307" t="s">
        <v>528</v>
      </c>
      <c r="B136" s="309" t="s">
        <v>226</v>
      </c>
      <c r="C136" s="309" t="s">
        <v>420</v>
      </c>
      <c r="D136" s="323" t="s">
        <v>533</v>
      </c>
      <c r="E136" s="111" t="s">
        <v>106</v>
      </c>
      <c r="F136" s="110" t="s">
        <v>88</v>
      </c>
      <c r="G136" s="90">
        <f t="shared" si="10"/>
        <v>219120</v>
      </c>
      <c r="H136" s="91">
        <v>219120</v>
      </c>
      <c r="I136" s="80"/>
      <c r="J136" s="80"/>
      <c r="K136" s="122">
        <f>H136+H138+H137</f>
        <v>362800</v>
      </c>
      <c r="M136" s="48"/>
      <c r="N136" s="185"/>
    </row>
    <row r="137" spans="1:14" s="100" customFormat="1" ht="96.75" customHeight="1">
      <c r="A137" s="312"/>
      <c r="B137" s="311"/>
      <c r="C137" s="311"/>
      <c r="D137" s="324"/>
      <c r="E137" s="116" t="s">
        <v>107</v>
      </c>
      <c r="F137" s="72" t="s">
        <v>493</v>
      </c>
      <c r="G137" s="90">
        <f t="shared" si="10"/>
        <v>28580</v>
      </c>
      <c r="H137" s="91">
        <v>28580</v>
      </c>
      <c r="I137" s="80"/>
      <c r="J137" s="80"/>
      <c r="K137" s="122"/>
      <c r="M137" s="48"/>
      <c r="N137" s="185"/>
    </row>
    <row r="138" spans="1:14" s="15" customFormat="1" ht="84.75" customHeight="1">
      <c r="A138" s="308"/>
      <c r="B138" s="310"/>
      <c r="C138" s="310"/>
      <c r="D138" s="325"/>
      <c r="E138" s="105" t="s">
        <v>103</v>
      </c>
      <c r="F138" s="74" t="s">
        <v>5</v>
      </c>
      <c r="G138" s="106">
        <f t="shared" si="10"/>
        <v>115100</v>
      </c>
      <c r="H138" s="99">
        <v>115100</v>
      </c>
      <c r="I138" s="57"/>
      <c r="J138" s="57"/>
      <c r="M138" s="48"/>
      <c r="N138" s="185"/>
    </row>
    <row r="139" spans="1:14" s="15" customFormat="1" ht="96" customHeight="1">
      <c r="A139" s="307" t="s">
        <v>277</v>
      </c>
      <c r="B139" s="309">
        <v>3242</v>
      </c>
      <c r="C139" s="309">
        <v>1090</v>
      </c>
      <c r="D139" s="328" t="s">
        <v>272</v>
      </c>
      <c r="E139" s="105" t="s">
        <v>103</v>
      </c>
      <c r="F139" s="74" t="s">
        <v>6</v>
      </c>
      <c r="G139" s="106">
        <f t="shared" si="10"/>
        <v>30120</v>
      </c>
      <c r="H139" s="99">
        <v>30120</v>
      </c>
      <c r="I139" s="57"/>
      <c r="J139" s="57"/>
      <c r="K139" s="124">
        <f>H139+H140</f>
        <v>318520</v>
      </c>
      <c r="M139" s="48"/>
      <c r="N139" s="185"/>
    </row>
    <row r="140" spans="1:14" s="15" customFormat="1" ht="117" customHeight="1">
      <c r="A140" s="308"/>
      <c r="B140" s="310"/>
      <c r="C140" s="310"/>
      <c r="D140" s="329"/>
      <c r="E140" s="116" t="s">
        <v>107</v>
      </c>
      <c r="F140" s="72" t="s">
        <v>493</v>
      </c>
      <c r="G140" s="106">
        <f t="shared" si="10"/>
        <v>288400</v>
      </c>
      <c r="H140" s="78">
        <v>288400</v>
      </c>
      <c r="I140" s="57"/>
      <c r="J140" s="57"/>
      <c r="K140" s="48"/>
      <c r="M140" s="48"/>
      <c r="N140" s="185"/>
    </row>
    <row r="141" spans="1:14" s="108" customFormat="1" ht="54.75" customHeight="1">
      <c r="A141" s="50" t="s">
        <v>518</v>
      </c>
      <c r="B141" s="50"/>
      <c r="C141" s="50"/>
      <c r="D141" s="319" t="s">
        <v>463</v>
      </c>
      <c r="E141" s="320"/>
      <c r="F141" s="410" t="s">
        <v>584</v>
      </c>
      <c r="G141" s="131">
        <f t="shared" si="10"/>
        <v>225000</v>
      </c>
      <c r="H141" s="131">
        <f>SUM(H142)</f>
        <v>225000</v>
      </c>
      <c r="I141" s="131">
        <f>SUM(I142)</f>
        <v>0</v>
      </c>
      <c r="J141" s="131">
        <f>SUM(J142)</f>
        <v>0</v>
      </c>
      <c r="K141" s="397">
        <f>H142</f>
        <v>225000</v>
      </c>
      <c r="L141" s="181">
        <f>I142</f>
        <v>0</v>
      </c>
      <c r="M141" s="181">
        <f>K141+L141</f>
        <v>225000</v>
      </c>
      <c r="N141" s="185">
        <f>M141-G141</f>
        <v>0</v>
      </c>
    </row>
    <row r="142" spans="1:14" s="100" customFormat="1" ht="102" customHeight="1">
      <c r="A142" s="88" t="s">
        <v>577</v>
      </c>
      <c r="B142" s="88" t="s">
        <v>433</v>
      </c>
      <c r="C142" s="88" t="s">
        <v>395</v>
      </c>
      <c r="D142" s="96" t="s">
        <v>471</v>
      </c>
      <c r="E142" s="55" t="s">
        <v>567</v>
      </c>
      <c r="F142" s="55" t="s">
        <v>626</v>
      </c>
      <c r="G142" s="83">
        <f t="shared" si="10"/>
        <v>225000</v>
      </c>
      <c r="H142" s="56">
        <v>225000</v>
      </c>
      <c r="I142" s="80"/>
      <c r="J142" s="80"/>
      <c r="M142" s="48"/>
      <c r="N142" s="185"/>
    </row>
    <row r="143" spans="1:14" s="15" customFormat="1" ht="39.75" customHeight="1">
      <c r="A143" s="65" t="s">
        <v>534</v>
      </c>
      <c r="B143" s="64"/>
      <c r="C143" s="64"/>
      <c r="D143" s="326" t="s">
        <v>422</v>
      </c>
      <c r="E143" s="327"/>
      <c r="F143" s="102" t="s">
        <v>584</v>
      </c>
      <c r="G143" s="47">
        <f>G144+G149+G152+G155</f>
        <v>5849870</v>
      </c>
      <c r="H143" s="132">
        <f>H144+H149+H152+H155</f>
        <v>5849870</v>
      </c>
      <c r="I143" s="132">
        <f>I144+I149+I152+I155</f>
        <v>0</v>
      </c>
      <c r="J143" s="132">
        <f>J144+J149+J152+J155</f>
        <v>0</v>
      </c>
      <c r="K143" s="48"/>
      <c r="M143" s="48"/>
      <c r="N143" s="185"/>
    </row>
    <row r="144" spans="1:14" s="68" customFormat="1" ht="39" customHeight="1">
      <c r="A144" s="49" t="s">
        <v>535</v>
      </c>
      <c r="B144" s="50"/>
      <c r="C144" s="50"/>
      <c r="D144" s="321" t="s">
        <v>451</v>
      </c>
      <c r="E144" s="322"/>
      <c r="F144" s="155" t="s">
        <v>584</v>
      </c>
      <c r="G144" s="407">
        <f>SUM(G145+G146+G147+G148)</f>
        <v>5797740</v>
      </c>
      <c r="H144" s="407">
        <f>SUM(H145+H146+H147+H148)</f>
        <v>5797740</v>
      </c>
      <c r="I144" s="407">
        <f>SUM(I145+I146+I147+I148)</f>
        <v>0</v>
      </c>
      <c r="J144" s="407">
        <f>SUM(J145+J146+J147+J148)</f>
        <v>0</v>
      </c>
      <c r="K144" s="396">
        <f>H145+H146+H147+H148</f>
        <v>5797740</v>
      </c>
      <c r="L144" s="180">
        <f>I145+I146+I147+I148</f>
        <v>0</v>
      </c>
      <c r="M144" s="180">
        <f>K144+L144</f>
        <v>5797740</v>
      </c>
      <c r="N144" s="185">
        <f>M144-G144</f>
        <v>0</v>
      </c>
    </row>
    <row r="145" spans="1:14" s="100" customFormat="1" ht="105" customHeight="1">
      <c r="A145" s="88" t="s">
        <v>578</v>
      </c>
      <c r="B145" s="88" t="s">
        <v>433</v>
      </c>
      <c r="C145" s="88" t="s">
        <v>395</v>
      </c>
      <c r="D145" s="96" t="s">
        <v>471</v>
      </c>
      <c r="E145" s="55" t="s">
        <v>567</v>
      </c>
      <c r="F145" s="55" t="s">
        <v>626</v>
      </c>
      <c r="G145" s="69">
        <f>H145+I145</f>
        <v>211000</v>
      </c>
      <c r="H145" s="56">
        <v>211000</v>
      </c>
      <c r="I145" s="80"/>
      <c r="J145" s="80"/>
      <c r="M145" s="48"/>
      <c r="N145" s="185"/>
    </row>
    <row r="146" spans="1:14" s="15" customFormat="1" ht="207.75" customHeight="1">
      <c r="A146" s="53" t="s">
        <v>536</v>
      </c>
      <c r="B146" s="52" t="s">
        <v>537</v>
      </c>
      <c r="C146" s="52" t="s">
        <v>404</v>
      </c>
      <c r="D146" s="75" t="s">
        <v>117</v>
      </c>
      <c r="E146" s="379" t="s">
        <v>115</v>
      </c>
      <c r="F146" s="411" t="s">
        <v>494</v>
      </c>
      <c r="G146" s="76">
        <f>H146+I146</f>
        <v>5208010</v>
      </c>
      <c r="H146" s="57">
        <v>5208010</v>
      </c>
      <c r="I146" s="57"/>
      <c r="J146" s="57"/>
      <c r="K146" s="398"/>
      <c r="M146" s="48"/>
      <c r="N146" s="185"/>
    </row>
    <row r="147" spans="1:14" s="15" customFormat="1" ht="78" customHeight="1">
      <c r="A147" s="53" t="s">
        <v>538</v>
      </c>
      <c r="B147" s="52" t="s">
        <v>539</v>
      </c>
      <c r="C147" s="52" t="s">
        <v>404</v>
      </c>
      <c r="D147" s="75" t="s">
        <v>461</v>
      </c>
      <c r="E147" s="379"/>
      <c r="F147" s="411"/>
      <c r="G147" s="76">
        <f>H147+I147</f>
        <v>304530</v>
      </c>
      <c r="H147" s="57">
        <v>304530</v>
      </c>
      <c r="I147" s="57"/>
      <c r="J147" s="57"/>
      <c r="K147" s="398"/>
      <c r="M147" s="48"/>
      <c r="N147" s="185"/>
    </row>
    <row r="148" spans="1:14" s="100" customFormat="1" ht="81" customHeight="1">
      <c r="A148" s="88" t="s">
        <v>302</v>
      </c>
      <c r="B148" s="52">
        <v>3242</v>
      </c>
      <c r="C148" s="52">
        <v>1090</v>
      </c>
      <c r="D148" s="54" t="s">
        <v>272</v>
      </c>
      <c r="E148" s="331"/>
      <c r="F148" s="411"/>
      <c r="G148" s="76">
        <f>H148+I148</f>
        <v>74200</v>
      </c>
      <c r="H148" s="57">
        <v>74200</v>
      </c>
      <c r="I148" s="80"/>
      <c r="J148" s="80"/>
      <c r="M148" s="48"/>
      <c r="N148" s="185"/>
    </row>
    <row r="149" spans="1:14" s="68" customFormat="1" ht="52.5" customHeight="1">
      <c r="A149" s="49" t="s">
        <v>535</v>
      </c>
      <c r="B149" s="50"/>
      <c r="C149" s="50"/>
      <c r="D149" s="321" t="s">
        <v>455</v>
      </c>
      <c r="E149" s="322"/>
      <c r="F149" s="155" t="s">
        <v>584</v>
      </c>
      <c r="G149" s="407">
        <f>SUM(G150+G151)</f>
        <v>21630</v>
      </c>
      <c r="H149" s="407">
        <f>SUM(H150+H151)</f>
        <v>21630</v>
      </c>
      <c r="I149" s="407">
        <f>SUM(I150+I151)</f>
        <v>0</v>
      </c>
      <c r="J149" s="407">
        <f>SUM(J150+J151)</f>
        <v>0</v>
      </c>
      <c r="K149" s="396">
        <f>H150+H151</f>
        <v>21630</v>
      </c>
      <c r="L149" s="180">
        <f>I150+I151</f>
        <v>0</v>
      </c>
      <c r="M149" s="180">
        <f>K149+L149</f>
        <v>21630</v>
      </c>
      <c r="N149" s="185">
        <f>M149-G149</f>
        <v>0</v>
      </c>
    </row>
    <row r="150" spans="1:14" s="15" customFormat="1" ht="124.5" customHeight="1" hidden="1">
      <c r="A150" s="53" t="s">
        <v>578</v>
      </c>
      <c r="B150" s="53" t="s">
        <v>433</v>
      </c>
      <c r="C150" s="53" t="s">
        <v>395</v>
      </c>
      <c r="D150" s="54" t="s">
        <v>471</v>
      </c>
      <c r="E150" s="55" t="s">
        <v>567</v>
      </c>
      <c r="F150" s="55" t="s">
        <v>626</v>
      </c>
      <c r="G150" s="69">
        <f>H150+I150</f>
        <v>0</v>
      </c>
      <c r="H150" s="56"/>
      <c r="I150" s="57"/>
      <c r="J150" s="57"/>
      <c r="M150" s="48"/>
      <c r="N150" s="185"/>
    </row>
    <row r="151" spans="1:14" s="15" customFormat="1" ht="126.75" customHeight="1">
      <c r="A151" s="53" t="s">
        <v>538</v>
      </c>
      <c r="B151" s="52" t="s">
        <v>539</v>
      </c>
      <c r="C151" s="52" t="s">
        <v>404</v>
      </c>
      <c r="D151" s="75" t="s">
        <v>461</v>
      </c>
      <c r="E151" s="74" t="s">
        <v>115</v>
      </c>
      <c r="F151" s="74" t="s">
        <v>494</v>
      </c>
      <c r="G151" s="106">
        <f>H151+I151</f>
        <v>21630</v>
      </c>
      <c r="H151" s="78">
        <v>21630</v>
      </c>
      <c r="I151" s="57"/>
      <c r="J151" s="57"/>
      <c r="M151" s="48"/>
      <c r="N151" s="185"/>
    </row>
    <row r="152" spans="1:14" s="68" customFormat="1" ht="51.75" customHeight="1">
      <c r="A152" s="49" t="s">
        <v>535</v>
      </c>
      <c r="B152" s="50"/>
      <c r="C152" s="50"/>
      <c r="D152" s="321" t="s">
        <v>456</v>
      </c>
      <c r="E152" s="322"/>
      <c r="F152" s="155" t="s">
        <v>584</v>
      </c>
      <c r="G152" s="407">
        <f>SUM(G153+G154)</f>
        <v>12200</v>
      </c>
      <c r="H152" s="407">
        <f>SUM(H153+H154)</f>
        <v>12200</v>
      </c>
      <c r="I152" s="407">
        <f>SUM(I153+I154)</f>
        <v>0</v>
      </c>
      <c r="J152" s="407">
        <f>SUM(J153+J154)</f>
        <v>0</v>
      </c>
      <c r="K152" s="396">
        <f>H153+H154</f>
        <v>12200</v>
      </c>
      <c r="L152" s="180">
        <f>I153+I154</f>
        <v>0</v>
      </c>
      <c r="M152" s="180">
        <f>K152+L152</f>
        <v>12200</v>
      </c>
      <c r="N152" s="185">
        <f>M152-G152</f>
        <v>0</v>
      </c>
    </row>
    <row r="153" spans="1:14" s="15" customFormat="1" ht="117.75" customHeight="1" hidden="1">
      <c r="A153" s="53" t="s">
        <v>578</v>
      </c>
      <c r="B153" s="53" t="s">
        <v>433</v>
      </c>
      <c r="C153" s="53" t="s">
        <v>395</v>
      </c>
      <c r="D153" s="54" t="s">
        <v>471</v>
      </c>
      <c r="E153" s="55" t="s">
        <v>567</v>
      </c>
      <c r="F153" s="55" t="s">
        <v>626</v>
      </c>
      <c r="G153" s="69">
        <f>H153+I153</f>
        <v>0</v>
      </c>
      <c r="H153" s="56"/>
      <c r="I153" s="57"/>
      <c r="J153" s="57"/>
      <c r="K153" s="48"/>
      <c r="M153" s="48"/>
      <c r="N153" s="185"/>
    </row>
    <row r="154" spans="1:14" s="15" customFormat="1" ht="114" customHeight="1">
      <c r="A154" s="53" t="s">
        <v>538</v>
      </c>
      <c r="B154" s="52" t="s">
        <v>539</v>
      </c>
      <c r="C154" s="52" t="s">
        <v>404</v>
      </c>
      <c r="D154" s="75" t="s">
        <v>461</v>
      </c>
      <c r="E154" s="74" t="s">
        <v>113</v>
      </c>
      <c r="F154" s="74" t="s">
        <v>495</v>
      </c>
      <c r="G154" s="106">
        <f>H154+I154</f>
        <v>12200</v>
      </c>
      <c r="H154" s="78">
        <v>12200</v>
      </c>
      <c r="I154" s="57"/>
      <c r="J154" s="57"/>
      <c r="M154" s="48"/>
      <c r="N154" s="185"/>
    </row>
    <row r="155" spans="1:14" s="68" customFormat="1" ht="63" customHeight="1">
      <c r="A155" s="49" t="s">
        <v>535</v>
      </c>
      <c r="B155" s="50"/>
      <c r="C155" s="50"/>
      <c r="D155" s="321" t="s">
        <v>457</v>
      </c>
      <c r="E155" s="322"/>
      <c r="F155" s="155" t="s">
        <v>584</v>
      </c>
      <c r="G155" s="407">
        <f>SUM(G156+G157)</f>
        <v>18300</v>
      </c>
      <c r="H155" s="407">
        <f>SUM(H156+H157)</f>
        <v>18300</v>
      </c>
      <c r="I155" s="407">
        <f>SUM(I156+I157)</f>
        <v>0</v>
      </c>
      <c r="J155" s="407">
        <f>SUM(J156+J157)</f>
        <v>0</v>
      </c>
      <c r="K155" s="396">
        <f>H156+H157</f>
        <v>18300</v>
      </c>
      <c r="L155" s="180">
        <f>I156+I157</f>
        <v>0</v>
      </c>
      <c r="M155" s="180">
        <f>K155+L155</f>
        <v>18300</v>
      </c>
      <c r="N155" s="185">
        <f>M155-G155</f>
        <v>0</v>
      </c>
    </row>
    <row r="156" spans="1:14" s="15" customFormat="1" ht="129" customHeight="1" hidden="1">
      <c r="A156" s="53" t="s">
        <v>578</v>
      </c>
      <c r="B156" s="53" t="s">
        <v>433</v>
      </c>
      <c r="C156" s="53" t="s">
        <v>395</v>
      </c>
      <c r="D156" s="54" t="s">
        <v>471</v>
      </c>
      <c r="E156" s="55" t="s">
        <v>251</v>
      </c>
      <c r="F156" s="55" t="s">
        <v>626</v>
      </c>
      <c r="G156" s="69">
        <f>H156+I156</f>
        <v>0</v>
      </c>
      <c r="H156" s="56"/>
      <c r="I156" s="57"/>
      <c r="J156" s="57"/>
      <c r="M156" s="48"/>
      <c r="N156" s="185"/>
    </row>
    <row r="157" spans="1:14" s="15" customFormat="1" ht="125.25" customHeight="1">
      <c r="A157" s="53" t="s">
        <v>538</v>
      </c>
      <c r="B157" s="52" t="s">
        <v>539</v>
      </c>
      <c r="C157" s="52" t="s">
        <v>404</v>
      </c>
      <c r="D157" s="75" t="s">
        <v>461</v>
      </c>
      <c r="E157" s="74" t="s">
        <v>114</v>
      </c>
      <c r="F157" s="74" t="s">
        <v>496</v>
      </c>
      <c r="G157" s="106">
        <f>H157+I157</f>
        <v>18300</v>
      </c>
      <c r="H157" s="78">
        <v>18300</v>
      </c>
      <c r="I157" s="57"/>
      <c r="J157" s="57"/>
      <c r="M157" s="48"/>
      <c r="N157" s="185"/>
    </row>
    <row r="158" spans="1:14" s="15" customFormat="1" ht="54.75" customHeight="1">
      <c r="A158" s="64" t="s">
        <v>313</v>
      </c>
      <c r="B158" s="133"/>
      <c r="C158" s="65"/>
      <c r="D158" s="354" t="s">
        <v>52</v>
      </c>
      <c r="E158" s="355"/>
      <c r="F158" s="134" t="s">
        <v>584</v>
      </c>
      <c r="G158" s="135">
        <f>G159</f>
        <v>38501850</v>
      </c>
      <c r="H158" s="135">
        <f>H159</f>
        <v>36064850</v>
      </c>
      <c r="I158" s="135">
        <f>I159</f>
        <v>2437000</v>
      </c>
      <c r="J158" s="135">
        <f>J159</f>
        <v>2437000</v>
      </c>
      <c r="M158" s="48"/>
      <c r="N158" s="185"/>
    </row>
    <row r="159" spans="1:14" s="15" customFormat="1" ht="42" customHeight="1">
      <c r="A159" s="50" t="s">
        <v>314</v>
      </c>
      <c r="B159" s="136"/>
      <c r="C159" s="49"/>
      <c r="D159" s="382" t="s">
        <v>146</v>
      </c>
      <c r="E159" s="383"/>
      <c r="F159" s="155" t="s">
        <v>584</v>
      </c>
      <c r="G159" s="137">
        <f>SUM(G160+G161+G162+G163+G164+G165+G166+G167+G168+G169+G170+G171)</f>
        <v>38501850</v>
      </c>
      <c r="H159" s="137">
        <f>SUM(H160+H161+H162+H163+H164+H165+H166+H167+H168+H169+H170+H171)</f>
        <v>36064850</v>
      </c>
      <c r="I159" s="137">
        <f>SUM(I160+I161+I162+I163+I164+I165+I166+I167+I168+I169+I170+I171)</f>
        <v>2437000</v>
      </c>
      <c r="J159" s="137">
        <f>SUM(J160+J161+J162+J163+J164+J165+J166+J167+J168+J169+J170+J171)</f>
        <v>2437000</v>
      </c>
      <c r="K159" s="395">
        <f>H160+H161+H162+H163+H164+H165+H166+H167+H168+H169+H170+H171</f>
        <v>36064850</v>
      </c>
      <c r="L159" s="179">
        <f>I160+I161+I162+I163+I164+I165+I166+I167+I168+I169+I170+I171</f>
        <v>2437000</v>
      </c>
      <c r="M159" s="179">
        <f>K159+L159</f>
        <v>38501850</v>
      </c>
      <c r="N159" s="185">
        <f>G159-M159</f>
        <v>0</v>
      </c>
    </row>
    <row r="160" spans="1:14" s="15" customFormat="1" ht="147" customHeight="1">
      <c r="A160" s="52" t="s">
        <v>315</v>
      </c>
      <c r="B160" s="104" t="s">
        <v>512</v>
      </c>
      <c r="C160" s="52" t="s">
        <v>404</v>
      </c>
      <c r="D160" s="87" t="s">
        <v>458</v>
      </c>
      <c r="E160" s="330" t="s">
        <v>101</v>
      </c>
      <c r="F160" s="409" t="s">
        <v>489</v>
      </c>
      <c r="G160" s="106">
        <f aca="true" t="shared" si="11" ref="G160:G171">H160+I160</f>
        <v>2311640</v>
      </c>
      <c r="H160" s="78">
        <v>2311640</v>
      </c>
      <c r="I160" s="57"/>
      <c r="J160" s="57"/>
      <c r="M160" s="48"/>
      <c r="N160" s="185"/>
    </row>
    <row r="161" spans="1:14" s="15" customFormat="1" ht="89.25" customHeight="1">
      <c r="A161" s="52" t="s">
        <v>316</v>
      </c>
      <c r="B161" s="104">
        <v>3242</v>
      </c>
      <c r="C161" s="52" t="s">
        <v>317</v>
      </c>
      <c r="D161" s="138" t="s">
        <v>272</v>
      </c>
      <c r="E161" s="331"/>
      <c r="F161" s="409"/>
      <c r="G161" s="106">
        <f t="shared" si="11"/>
        <v>313480</v>
      </c>
      <c r="H161" s="78">
        <v>313480</v>
      </c>
      <c r="I161" s="57"/>
      <c r="J161" s="57"/>
      <c r="M161" s="48"/>
      <c r="N161" s="185"/>
    </row>
    <row r="162" spans="1:14" s="15" customFormat="1" ht="102" customHeight="1">
      <c r="A162" s="53" t="s">
        <v>166</v>
      </c>
      <c r="B162" s="104">
        <v>5011</v>
      </c>
      <c r="C162" s="53" t="s">
        <v>405</v>
      </c>
      <c r="D162" s="138" t="s">
        <v>465</v>
      </c>
      <c r="E162" s="299"/>
      <c r="F162" s="74"/>
      <c r="G162" s="106">
        <f t="shared" si="11"/>
        <v>45790</v>
      </c>
      <c r="H162" s="78">
        <v>45790</v>
      </c>
      <c r="I162" s="57"/>
      <c r="J162" s="57"/>
      <c r="K162" s="48">
        <f>H162+H163</f>
        <v>54690</v>
      </c>
      <c r="M162" s="48"/>
      <c r="N162" s="185"/>
    </row>
    <row r="163" spans="1:14" s="15" customFormat="1" ht="104.25" customHeight="1">
      <c r="A163" s="53" t="s">
        <v>167</v>
      </c>
      <c r="B163" s="104">
        <v>5012</v>
      </c>
      <c r="C163" s="53" t="s">
        <v>405</v>
      </c>
      <c r="D163" s="138" t="s">
        <v>406</v>
      </c>
      <c r="E163" s="299"/>
      <c r="F163" s="74"/>
      <c r="G163" s="106">
        <f t="shared" si="11"/>
        <v>8900</v>
      </c>
      <c r="H163" s="78">
        <v>8900</v>
      </c>
      <c r="I163" s="57"/>
      <c r="J163" s="57"/>
      <c r="M163" s="48"/>
      <c r="N163" s="185"/>
    </row>
    <row r="164" spans="1:14" s="15" customFormat="1" ht="121.5" customHeight="1">
      <c r="A164" s="52" t="s">
        <v>318</v>
      </c>
      <c r="B164" s="104" t="s">
        <v>605</v>
      </c>
      <c r="C164" s="52" t="s">
        <v>405</v>
      </c>
      <c r="D164" s="87" t="s">
        <v>607</v>
      </c>
      <c r="E164" s="379" t="s">
        <v>299</v>
      </c>
      <c r="F164" s="409" t="s">
        <v>497</v>
      </c>
      <c r="G164" s="106">
        <f t="shared" si="11"/>
        <v>569068</v>
      </c>
      <c r="H164" s="81">
        <v>569068</v>
      </c>
      <c r="I164" s="57"/>
      <c r="J164" s="57"/>
      <c r="M164" s="48"/>
      <c r="N164" s="185"/>
    </row>
    <row r="165" spans="1:14" s="15" customFormat="1" ht="120" customHeight="1">
      <c r="A165" s="52" t="s">
        <v>319</v>
      </c>
      <c r="B165" s="104" t="s">
        <v>320</v>
      </c>
      <c r="C165" s="52" t="s">
        <v>405</v>
      </c>
      <c r="D165" s="87" t="s">
        <v>265</v>
      </c>
      <c r="E165" s="379"/>
      <c r="F165" s="409"/>
      <c r="G165" s="106">
        <f t="shared" si="11"/>
        <v>58610</v>
      </c>
      <c r="H165" s="81">
        <v>58610</v>
      </c>
      <c r="I165" s="57"/>
      <c r="J165" s="57"/>
      <c r="M165" s="48"/>
      <c r="N165" s="185"/>
    </row>
    <row r="166" spans="1:14" s="15" customFormat="1" ht="123.75" customHeight="1">
      <c r="A166" s="52" t="s">
        <v>321</v>
      </c>
      <c r="B166" s="104" t="s">
        <v>370</v>
      </c>
      <c r="C166" s="52" t="s">
        <v>405</v>
      </c>
      <c r="D166" s="87" t="s">
        <v>371</v>
      </c>
      <c r="E166" s="379"/>
      <c r="F166" s="409"/>
      <c r="G166" s="106">
        <f t="shared" si="11"/>
        <v>26910599</v>
      </c>
      <c r="H166" s="81">
        <v>24473599</v>
      </c>
      <c r="I166" s="57">
        <v>2437000</v>
      </c>
      <c r="J166" s="57">
        <v>2437000</v>
      </c>
      <c r="M166" s="48"/>
      <c r="N166" s="185"/>
    </row>
    <row r="167" spans="1:14" s="15" customFormat="1" ht="129" customHeight="1">
      <c r="A167" s="52" t="s">
        <v>322</v>
      </c>
      <c r="B167" s="104" t="s">
        <v>612</v>
      </c>
      <c r="C167" s="52" t="s">
        <v>405</v>
      </c>
      <c r="D167" s="87" t="s">
        <v>613</v>
      </c>
      <c r="E167" s="379"/>
      <c r="F167" s="409"/>
      <c r="G167" s="106">
        <f t="shared" si="11"/>
        <v>4577420</v>
      </c>
      <c r="H167" s="81">
        <v>4577420</v>
      </c>
      <c r="I167" s="57"/>
      <c r="J167" s="57"/>
      <c r="M167" s="48"/>
      <c r="N167" s="185"/>
    </row>
    <row r="168" spans="1:14" s="15" customFormat="1" ht="192.75" customHeight="1">
      <c r="A168" s="52" t="s">
        <v>323</v>
      </c>
      <c r="B168" s="104" t="s">
        <v>324</v>
      </c>
      <c r="C168" s="52" t="s">
        <v>405</v>
      </c>
      <c r="D168" s="87" t="s">
        <v>467</v>
      </c>
      <c r="E168" s="379"/>
      <c r="F168" s="409"/>
      <c r="G168" s="106">
        <f t="shared" si="11"/>
        <v>2260743</v>
      </c>
      <c r="H168" s="81">
        <v>2260743</v>
      </c>
      <c r="I168" s="57"/>
      <c r="J168" s="57"/>
      <c r="M168" s="48"/>
      <c r="N168" s="185"/>
    </row>
    <row r="169" spans="1:14" s="15" customFormat="1" ht="141.75" customHeight="1">
      <c r="A169" s="52" t="s">
        <v>325</v>
      </c>
      <c r="B169" s="104" t="s">
        <v>326</v>
      </c>
      <c r="C169" s="52" t="s">
        <v>405</v>
      </c>
      <c r="D169" s="87" t="s">
        <v>610</v>
      </c>
      <c r="E169" s="331"/>
      <c r="F169" s="409"/>
      <c r="G169" s="106">
        <f t="shared" si="11"/>
        <v>1205600</v>
      </c>
      <c r="H169" s="81">
        <v>1205600</v>
      </c>
      <c r="I169" s="57"/>
      <c r="J169" s="57"/>
      <c r="M169" s="48"/>
      <c r="N169" s="185"/>
    </row>
    <row r="170" spans="1:14" s="15" customFormat="1" ht="114" customHeight="1" hidden="1">
      <c r="A170" s="52" t="s">
        <v>321</v>
      </c>
      <c r="B170" s="104" t="s">
        <v>370</v>
      </c>
      <c r="C170" s="52" t="s">
        <v>405</v>
      </c>
      <c r="D170" s="87" t="s">
        <v>371</v>
      </c>
      <c r="E170" s="73" t="s">
        <v>592</v>
      </c>
      <c r="F170" s="74" t="s">
        <v>53</v>
      </c>
      <c r="G170" s="106">
        <f t="shared" si="11"/>
        <v>0</v>
      </c>
      <c r="H170" s="81"/>
      <c r="I170" s="57"/>
      <c r="J170" s="57"/>
      <c r="K170" s="48"/>
      <c r="M170" s="48"/>
      <c r="N170" s="185"/>
    </row>
    <row r="171" spans="1:14" s="15" customFormat="1" ht="105" customHeight="1">
      <c r="A171" s="53" t="s">
        <v>449</v>
      </c>
      <c r="B171" s="53" t="s">
        <v>433</v>
      </c>
      <c r="C171" s="53" t="s">
        <v>395</v>
      </c>
      <c r="D171" s="96" t="s">
        <v>471</v>
      </c>
      <c r="E171" s="55" t="s">
        <v>567</v>
      </c>
      <c r="F171" s="55" t="s">
        <v>626</v>
      </c>
      <c r="G171" s="69">
        <f t="shared" si="11"/>
        <v>240000</v>
      </c>
      <c r="H171" s="56">
        <v>240000</v>
      </c>
      <c r="I171" s="80"/>
      <c r="J171" s="80"/>
      <c r="M171" s="48"/>
      <c r="N171" s="185"/>
    </row>
    <row r="172" spans="1:14" s="15" customFormat="1" ht="29.25" customHeight="1">
      <c r="A172" s="65" t="s">
        <v>541</v>
      </c>
      <c r="B172" s="64"/>
      <c r="C172" s="64"/>
      <c r="D172" s="326" t="s">
        <v>430</v>
      </c>
      <c r="E172" s="327"/>
      <c r="F172" s="102" t="s">
        <v>584</v>
      </c>
      <c r="G172" s="47">
        <f>G173</f>
        <v>442839712</v>
      </c>
      <c r="H172" s="47">
        <f>H173</f>
        <v>323966099</v>
      </c>
      <c r="I172" s="47">
        <f>I173</f>
        <v>118873613</v>
      </c>
      <c r="J172" s="47">
        <f>J173</f>
        <v>113873613</v>
      </c>
      <c r="M172" s="48"/>
      <c r="N172" s="185"/>
    </row>
    <row r="173" spans="1:14" s="15" customFormat="1" ht="60.75" customHeight="1">
      <c r="A173" s="49" t="s">
        <v>542</v>
      </c>
      <c r="B173" s="50"/>
      <c r="C173" s="50"/>
      <c r="D173" s="321" t="s">
        <v>431</v>
      </c>
      <c r="E173" s="322"/>
      <c r="F173" s="155" t="s">
        <v>584</v>
      </c>
      <c r="G173" s="407">
        <f>SUM(G174+G175+G176+G177+G179+G181+G183+G184+G186+G188+G191+G192+G193+G195+G196+G197+G198+G199+G200+G201+G202+G203+G204+G205+G206+G207+G208+G210+G212+G214+G216+G218+G219+G221+G222+G224+G225+G226+G227+G228+G229+G230+G231+G232+G233+G234+G235+G236+G237)</f>
        <v>442839712</v>
      </c>
      <c r="H173" s="407">
        <f>SUM(H174+H175+H176+H177+H179+H181+H183+H184+H186+H188+H191+H192+H193+H195+H196+H197+H198+H199+H200+H201+H202+H203+H204+H205+H206+H207+H208+H210+H212+H214+H216+H218+H219+H221+H222+H224+H225+H226+H227+H228+H229+H230+H231+H232+H233+H234+H235+H236+H237)</f>
        <v>323966099</v>
      </c>
      <c r="I173" s="407">
        <f>SUM(I174+I175+I176+I177+I179+I181+I183+I184+I186+I188+I191+I192+I193+I195+I196+I197+I198+I199+I200+I201+I202+I203+I204+I205+I206+I207+I208+I210+I212+I214+I216+I218+I219+I221+I222+I224+I225+I226+I227+I228+I229+I230+I231+I232+I233+I234+I235+I236+I237)</f>
        <v>118873613</v>
      </c>
      <c r="J173" s="407">
        <f>SUM(J174+J175+J176+J177+J179+J181+J183+J184+J186+J188+J191+J192+J193+J195+J196+J197+J198+J199+J200+J201+J202+J203+J204+J205+J206+J207+J208+J210+J212+J214+J216+J218+J219+J221+J222+J224+J225+J226+J227+J228+J229+J230+J231+J232+J233+J234+J235+J236+J237)</f>
        <v>113873613</v>
      </c>
      <c r="K173" s="395">
        <f>H174+H175+H176+H177+H179+H181+H183+H184+H186+H188+H191+H192+H193+H195+H196+H197+H199+H200+H201+H202+H203+H204+H205+H206+H207+H208+H210+H216+H218+H219+H221+H222+H224+H225+H226+H227+H228+H229+H230+H231+H232+H234+H233+H235+H236+H237+H198+H214+H212</f>
        <v>323966099</v>
      </c>
      <c r="L173" s="179">
        <f>I174+I175+I176+I177+I179+I181+I183+I184+I186+I188+I191+I192+I193+I195+I196+I197+I199+I200+I201+I202+I203+I204+I205+I206+I207+I208+I210+I216+I218+I219+I221+I222+I224+I225+I226+I227+I228+I229+I230+I231+I232+I234+I233+I235+I236+I237+I198+I214+I212</f>
        <v>118873613</v>
      </c>
      <c r="M173" s="179">
        <f>K173+L173</f>
        <v>442839712</v>
      </c>
      <c r="N173" s="185">
        <f>M173-G173</f>
        <v>0</v>
      </c>
    </row>
    <row r="174" spans="1:14" s="15" customFormat="1" ht="108" customHeight="1">
      <c r="A174" s="93">
        <v>1510180</v>
      </c>
      <c r="B174" s="88" t="s">
        <v>433</v>
      </c>
      <c r="C174" s="88" t="s">
        <v>395</v>
      </c>
      <c r="D174" s="54" t="s">
        <v>471</v>
      </c>
      <c r="E174" s="55" t="s">
        <v>567</v>
      </c>
      <c r="F174" s="55" t="s">
        <v>626</v>
      </c>
      <c r="G174" s="412">
        <f>H174+I174</f>
        <v>248000</v>
      </c>
      <c r="H174" s="56">
        <v>248000</v>
      </c>
      <c r="I174" s="80"/>
      <c r="J174" s="80"/>
      <c r="K174" s="48"/>
      <c r="M174" s="48"/>
      <c r="N174" s="185"/>
    </row>
    <row r="175" spans="1:14" s="15" customFormat="1" ht="82.5" customHeight="1">
      <c r="A175" s="52">
        <v>1513210</v>
      </c>
      <c r="B175" s="52">
        <v>3210</v>
      </c>
      <c r="C175" s="52" t="s">
        <v>396</v>
      </c>
      <c r="D175" s="54" t="s">
        <v>397</v>
      </c>
      <c r="E175" s="110" t="s">
        <v>55</v>
      </c>
      <c r="F175" s="110" t="s">
        <v>63</v>
      </c>
      <c r="G175" s="412">
        <f>H175+I175</f>
        <v>249000</v>
      </c>
      <c r="H175" s="80">
        <v>249000</v>
      </c>
      <c r="I175" s="57"/>
      <c r="J175" s="80">
        <f>I175</f>
        <v>0</v>
      </c>
      <c r="K175" s="48"/>
      <c r="M175" s="48"/>
      <c r="N175" s="185"/>
    </row>
    <row r="176" spans="1:14" s="15" customFormat="1" ht="132" customHeight="1">
      <c r="A176" s="53" t="s">
        <v>614</v>
      </c>
      <c r="B176" s="53" t="s">
        <v>606</v>
      </c>
      <c r="C176" s="88" t="s">
        <v>405</v>
      </c>
      <c r="D176" s="54" t="s">
        <v>608</v>
      </c>
      <c r="E176" s="110" t="s">
        <v>116</v>
      </c>
      <c r="F176" s="110" t="s">
        <v>498</v>
      </c>
      <c r="G176" s="412">
        <f aca="true" t="shared" si="12" ref="G176:G182">H176+I176</f>
        <v>7000000</v>
      </c>
      <c r="H176" s="80">
        <v>7000000</v>
      </c>
      <c r="I176" s="57"/>
      <c r="J176" s="80">
        <f aca="true" t="shared" si="13" ref="J176:J236">I176</f>
        <v>0</v>
      </c>
      <c r="K176" s="48"/>
      <c r="N176" s="185"/>
    </row>
    <row r="177" spans="1:14" s="15" customFormat="1" ht="191.25" customHeight="1">
      <c r="A177" s="53" t="s">
        <v>364</v>
      </c>
      <c r="B177" s="53" t="s">
        <v>365</v>
      </c>
      <c r="C177" s="88" t="s">
        <v>405</v>
      </c>
      <c r="D177" s="75" t="s">
        <v>366</v>
      </c>
      <c r="E177" s="63" t="s">
        <v>54</v>
      </c>
      <c r="F177" s="110" t="s">
        <v>63</v>
      </c>
      <c r="G177" s="412">
        <f t="shared" si="12"/>
        <v>50000</v>
      </c>
      <c r="H177" s="80"/>
      <c r="I177" s="57">
        <v>50000</v>
      </c>
      <c r="J177" s="80">
        <f t="shared" si="13"/>
        <v>50000</v>
      </c>
      <c r="K177" s="48"/>
      <c r="N177" s="197"/>
    </row>
    <row r="178" spans="1:14" s="164" customFormat="1" ht="173.25" customHeight="1" hidden="1">
      <c r="A178" s="157"/>
      <c r="B178" s="158"/>
      <c r="C178" s="158"/>
      <c r="D178" s="159" t="s">
        <v>367</v>
      </c>
      <c r="E178" s="160"/>
      <c r="F178" s="160"/>
      <c r="G178" s="161">
        <f t="shared" si="12"/>
        <v>0</v>
      </c>
      <c r="H178" s="162"/>
      <c r="I178" s="163"/>
      <c r="J178" s="80">
        <f t="shared" si="13"/>
        <v>0</v>
      </c>
      <c r="N178" s="185"/>
    </row>
    <row r="179" spans="1:14" s="238" customFormat="1" ht="97.5" customHeight="1">
      <c r="A179" s="82" t="s">
        <v>45</v>
      </c>
      <c r="B179" s="53" t="s">
        <v>46</v>
      </c>
      <c r="C179" s="88" t="s">
        <v>405</v>
      </c>
      <c r="D179" s="75" t="s">
        <v>47</v>
      </c>
      <c r="E179" s="63" t="s">
        <v>54</v>
      </c>
      <c r="F179" s="110" t="s">
        <v>63</v>
      </c>
      <c r="G179" s="412">
        <f t="shared" si="12"/>
        <v>315840</v>
      </c>
      <c r="H179" s="80"/>
      <c r="I179" s="57">
        <v>315840</v>
      </c>
      <c r="J179" s="80">
        <f t="shared" si="13"/>
        <v>315840</v>
      </c>
      <c r="K179" s="237"/>
      <c r="N179" s="239"/>
    </row>
    <row r="180" spans="1:14" s="242" customFormat="1" ht="147" customHeight="1" hidden="1">
      <c r="A180" s="240"/>
      <c r="B180" s="158"/>
      <c r="C180" s="158"/>
      <c r="D180" s="159" t="s">
        <v>48</v>
      </c>
      <c r="E180" s="160"/>
      <c r="F180" s="241"/>
      <c r="G180" s="161">
        <f t="shared" si="12"/>
        <v>0</v>
      </c>
      <c r="H180" s="162"/>
      <c r="I180" s="163"/>
      <c r="J180" s="80">
        <f t="shared" si="13"/>
        <v>0</v>
      </c>
      <c r="N180" s="239"/>
    </row>
    <row r="181" spans="1:16" s="15" customFormat="1" ht="107.25" customHeight="1">
      <c r="A181" s="93">
        <v>1516011</v>
      </c>
      <c r="B181" s="88">
        <v>6011</v>
      </c>
      <c r="C181" s="88" t="s">
        <v>217</v>
      </c>
      <c r="D181" s="96" t="s">
        <v>560</v>
      </c>
      <c r="E181" s="74" t="s">
        <v>352</v>
      </c>
      <c r="F181" s="74" t="s">
        <v>147</v>
      </c>
      <c r="G181" s="106">
        <f t="shared" si="12"/>
        <v>1000000</v>
      </c>
      <c r="H181" s="78"/>
      <c r="I181" s="80">
        <v>1000000</v>
      </c>
      <c r="J181" s="80">
        <f t="shared" si="13"/>
        <v>1000000</v>
      </c>
      <c r="K181" s="48">
        <f>G181+G183</f>
        <v>21000000</v>
      </c>
      <c r="L181" s="48">
        <f>I181+I183</f>
        <v>21000000</v>
      </c>
      <c r="M181" s="48"/>
      <c r="N181" s="185"/>
      <c r="P181" s="305"/>
    </row>
    <row r="182" spans="1:14" s="164" customFormat="1" ht="76.5" customHeight="1" hidden="1">
      <c r="A182" s="157"/>
      <c r="B182" s="158"/>
      <c r="C182" s="158"/>
      <c r="D182" s="159" t="s">
        <v>303</v>
      </c>
      <c r="E182" s="160"/>
      <c r="F182" s="160"/>
      <c r="G182" s="161">
        <f t="shared" si="12"/>
        <v>0</v>
      </c>
      <c r="H182" s="162"/>
      <c r="I182" s="163"/>
      <c r="J182" s="80">
        <f t="shared" si="13"/>
        <v>0</v>
      </c>
      <c r="N182" s="185"/>
    </row>
    <row r="183" spans="1:16" s="15" customFormat="1" ht="95.25" customHeight="1">
      <c r="A183" s="93">
        <v>1516011</v>
      </c>
      <c r="B183" s="88">
        <v>6011</v>
      </c>
      <c r="C183" s="88" t="s">
        <v>217</v>
      </c>
      <c r="D183" s="96" t="s">
        <v>560</v>
      </c>
      <c r="E183" s="74" t="s">
        <v>351</v>
      </c>
      <c r="F183" s="74" t="s">
        <v>157</v>
      </c>
      <c r="G183" s="106">
        <f aca="true" t="shared" si="14" ref="G183:G205">H183+I183</f>
        <v>20000000</v>
      </c>
      <c r="H183" s="78"/>
      <c r="I183" s="80">
        <v>20000000</v>
      </c>
      <c r="J183" s="80">
        <f t="shared" si="13"/>
        <v>20000000</v>
      </c>
      <c r="N183" s="185"/>
      <c r="P183" s="305"/>
    </row>
    <row r="184" spans="1:14" s="15" customFormat="1" ht="117" customHeight="1" hidden="1">
      <c r="A184" s="88" t="s">
        <v>110</v>
      </c>
      <c r="B184" s="88" t="s">
        <v>111</v>
      </c>
      <c r="C184" s="88" t="s">
        <v>398</v>
      </c>
      <c r="D184" s="54" t="s">
        <v>112</v>
      </c>
      <c r="E184" s="74" t="s">
        <v>352</v>
      </c>
      <c r="F184" s="74" t="s">
        <v>148</v>
      </c>
      <c r="G184" s="106">
        <f t="shared" si="14"/>
        <v>0</v>
      </c>
      <c r="H184" s="78"/>
      <c r="I184" s="80"/>
      <c r="J184" s="80">
        <f t="shared" si="13"/>
        <v>0</v>
      </c>
      <c r="N184" s="185"/>
    </row>
    <row r="185" spans="1:14" s="164" customFormat="1" ht="75" customHeight="1" hidden="1">
      <c r="A185" s="157"/>
      <c r="B185" s="158"/>
      <c r="C185" s="158"/>
      <c r="D185" s="159" t="s">
        <v>303</v>
      </c>
      <c r="E185" s="160"/>
      <c r="F185" s="160"/>
      <c r="G185" s="161">
        <f>H185+I185</f>
        <v>0</v>
      </c>
      <c r="H185" s="162"/>
      <c r="I185" s="163"/>
      <c r="J185" s="80">
        <f t="shared" si="13"/>
        <v>0</v>
      </c>
      <c r="N185" s="185"/>
    </row>
    <row r="186" spans="1:14" s="15" customFormat="1" ht="103.5" customHeight="1" hidden="1">
      <c r="A186" s="93">
        <v>1516015</v>
      </c>
      <c r="B186" s="88">
        <v>6015</v>
      </c>
      <c r="C186" s="88" t="s">
        <v>398</v>
      </c>
      <c r="D186" s="54" t="s">
        <v>388</v>
      </c>
      <c r="E186" s="74" t="s">
        <v>352</v>
      </c>
      <c r="F186" s="74" t="s">
        <v>499</v>
      </c>
      <c r="G186" s="106">
        <f t="shared" si="14"/>
        <v>0</v>
      </c>
      <c r="H186" s="78"/>
      <c r="I186" s="80"/>
      <c r="J186" s="80">
        <f t="shared" si="13"/>
        <v>0</v>
      </c>
      <c r="N186" s="185"/>
    </row>
    <row r="187" spans="1:14" s="164" customFormat="1" ht="78" customHeight="1" hidden="1">
      <c r="A187" s="157"/>
      <c r="B187" s="158"/>
      <c r="C187" s="158"/>
      <c r="D187" s="159" t="s">
        <v>303</v>
      </c>
      <c r="E187" s="160"/>
      <c r="F187" s="160"/>
      <c r="G187" s="161">
        <f t="shared" si="14"/>
        <v>0</v>
      </c>
      <c r="H187" s="162"/>
      <c r="I187" s="163"/>
      <c r="J187" s="80">
        <f t="shared" si="13"/>
        <v>0</v>
      </c>
      <c r="N187" s="185"/>
    </row>
    <row r="188" spans="1:18" s="15" customFormat="1" ht="121.5" customHeight="1">
      <c r="A188" s="52">
        <v>1516017</v>
      </c>
      <c r="B188" s="52">
        <v>6017</v>
      </c>
      <c r="C188" s="53" t="s">
        <v>398</v>
      </c>
      <c r="D188" s="54" t="s">
        <v>261</v>
      </c>
      <c r="E188" s="74" t="s">
        <v>352</v>
      </c>
      <c r="F188" s="74" t="s">
        <v>500</v>
      </c>
      <c r="G188" s="106">
        <f t="shared" si="14"/>
        <v>88500000</v>
      </c>
      <c r="H188" s="78">
        <v>83500000</v>
      </c>
      <c r="I188" s="57">
        <v>5000000</v>
      </c>
      <c r="J188" s="80">
        <f t="shared" si="13"/>
        <v>5000000</v>
      </c>
      <c r="K188" s="48">
        <f>G188+G191+G192</f>
        <v>96572600</v>
      </c>
      <c r="L188" s="48">
        <f>H188+H191+H192</f>
        <v>91572600</v>
      </c>
      <c r="M188" s="48">
        <f>I188+I191+I192</f>
        <v>5000000</v>
      </c>
      <c r="N188" s="185"/>
      <c r="P188" s="48"/>
      <c r="R188" s="48"/>
    </row>
    <row r="189" spans="1:14" s="169" customFormat="1" ht="96.75" customHeight="1" hidden="1">
      <c r="A189" s="165"/>
      <c r="B189" s="165"/>
      <c r="C189" s="170"/>
      <c r="D189" s="171" t="s">
        <v>289</v>
      </c>
      <c r="E189" s="172"/>
      <c r="F189" s="172"/>
      <c r="G189" s="161">
        <f t="shared" si="14"/>
        <v>0</v>
      </c>
      <c r="H189" s="162"/>
      <c r="I189" s="162"/>
      <c r="J189" s="80">
        <f t="shared" si="13"/>
        <v>0</v>
      </c>
      <c r="K189" s="9"/>
      <c r="L189" s="9"/>
      <c r="M189" s="9"/>
      <c r="N189" s="185"/>
    </row>
    <row r="190" spans="1:14" s="164" customFormat="1" ht="78" customHeight="1" hidden="1">
      <c r="A190" s="173"/>
      <c r="B190" s="173"/>
      <c r="C190" s="174"/>
      <c r="D190" s="159" t="s">
        <v>303</v>
      </c>
      <c r="E190" s="175"/>
      <c r="F190" s="175"/>
      <c r="G190" s="161">
        <f>H190+I190</f>
        <v>0</v>
      </c>
      <c r="H190" s="163"/>
      <c r="I190" s="168"/>
      <c r="J190" s="80">
        <f t="shared" si="13"/>
        <v>0</v>
      </c>
      <c r="K190" s="176"/>
      <c r="N190" s="185"/>
    </row>
    <row r="191" spans="1:14" s="15" customFormat="1" ht="146.25" customHeight="1">
      <c r="A191" s="52">
        <v>1516017</v>
      </c>
      <c r="B191" s="52">
        <v>6017</v>
      </c>
      <c r="C191" s="53" t="s">
        <v>398</v>
      </c>
      <c r="D191" s="54" t="s">
        <v>261</v>
      </c>
      <c r="E191" s="74" t="s">
        <v>353</v>
      </c>
      <c r="F191" s="74" t="s">
        <v>61</v>
      </c>
      <c r="G191" s="106">
        <f t="shared" si="14"/>
        <v>8072600</v>
      </c>
      <c r="H191" s="78">
        <v>8072600</v>
      </c>
      <c r="I191" s="78">
        <v>0</v>
      </c>
      <c r="J191" s="80">
        <f t="shared" si="13"/>
        <v>0</v>
      </c>
      <c r="N191" s="185"/>
    </row>
    <row r="192" spans="1:14" s="15" customFormat="1" ht="124.5" customHeight="1" hidden="1">
      <c r="A192" s="52">
        <v>1516017</v>
      </c>
      <c r="B192" s="52">
        <v>6017</v>
      </c>
      <c r="C192" s="53" t="s">
        <v>398</v>
      </c>
      <c r="D192" s="54" t="s">
        <v>261</v>
      </c>
      <c r="E192" s="73" t="s">
        <v>92</v>
      </c>
      <c r="F192" s="74" t="s">
        <v>53</v>
      </c>
      <c r="G192" s="106">
        <f t="shared" si="14"/>
        <v>0</v>
      </c>
      <c r="H192" s="78"/>
      <c r="I192" s="78"/>
      <c r="J192" s="80">
        <f t="shared" si="13"/>
        <v>0</v>
      </c>
      <c r="K192" s="48"/>
      <c r="N192" s="185"/>
    </row>
    <row r="193" spans="1:14" s="235" customFormat="1" ht="91.5" customHeight="1">
      <c r="A193" s="52">
        <v>1516030</v>
      </c>
      <c r="B193" s="52">
        <v>6030</v>
      </c>
      <c r="C193" s="52" t="s">
        <v>398</v>
      </c>
      <c r="D193" s="54" t="s">
        <v>7</v>
      </c>
      <c r="E193" s="306" t="s">
        <v>62</v>
      </c>
      <c r="F193" s="110" t="s">
        <v>63</v>
      </c>
      <c r="G193" s="106">
        <f t="shared" si="14"/>
        <v>171325699</v>
      </c>
      <c r="H193" s="80">
        <f>162382839+292860</f>
        <v>162675699</v>
      </c>
      <c r="I193" s="78">
        <v>8650000</v>
      </c>
      <c r="J193" s="80">
        <f t="shared" si="13"/>
        <v>8650000</v>
      </c>
      <c r="K193" s="48">
        <f>+G193+G195+G196</f>
        <v>174325699</v>
      </c>
      <c r="L193" s="48">
        <f>H193+H195+H196</f>
        <v>165675699</v>
      </c>
      <c r="M193" s="48">
        <f>I193+I195+I196</f>
        <v>8650000</v>
      </c>
      <c r="N193" s="197"/>
    </row>
    <row r="194" spans="1:14" s="15" customFormat="1" ht="91.5" customHeight="1" hidden="1">
      <c r="A194" s="52"/>
      <c r="B194" s="52"/>
      <c r="C194" s="52"/>
      <c r="D194" s="171" t="s">
        <v>289</v>
      </c>
      <c r="E194" s="110"/>
      <c r="F194" s="110"/>
      <c r="G194" s="161">
        <f t="shared" si="14"/>
        <v>0</v>
      </c>
      <c r="H194" s="163"/>
      <c r="I194" s="162"/>
      <c r="J194" s="80">
        <f t="shared" si="13"/>
        <v>0</v>
      </c>
      <c r="K194" s="48"/>
      <c r="L194" s="48"/>
      <c r="M194" s="48"/>
      <c r="N194" s="185"/>
    </row>
    <row r="195" spans="1:14" s="15" customFormat="1" ht="111" customHeight="1">
      <c r="A195" s="52">
        <v>1516030</v>
      </c>
      <c r="B195" s="52">
        <v>6030</v>
      </c>
      <c r="C195" s="52" t="s">
        <v>398</v>
      </c>
      <c r="D195" s="54" t="s">
        <v>7</v>
      </c>
      <c r="E195" s="74" t="s">
        <v>361</v>
      </c>
      <c r="F195" s="73" t="s">
        <v>98</v>
      </c>
      <c r="G195" s="106">
        <f t="shared" si="14"/>
        <v>3000000</v>
      </c>
      <c r="H195" s="78">
        <v>3000000</v>
      </c>
      <c r="I195" s="78">
        <v>0</v>
      </c>
      <c r="J195" s="80">
        <f t="shared" si="13"/>
        <v>0</v>
      </c>
      <c r="N195" s="185"/>
    </row>
    <row r="196" spans="1:14" s="15" customFormat="1" ht="119.25" customHeight="1" hidden="1">
      <c r="A196" s="52">
        <v>1516030</v>
      </c>
      <c r="B196" s="52">
        <v>6030</v>
      </c>
      <c r="C196" s="52" t="s">
        <v>398</v>
      </c>
      <c r="D196" s="54" t="s">
        <v>7</v>
      </c>
      <c r="E196" s="73" t="s">
        <v>92</v>
      </c>
      <c r="F196" s="74" t="s">
        <v>53</v>
      </c>
      <c r="G196" s="106">
        <f t="shared" si="14"/>
        <v>0</v>
      </c>
      <c r="H196" s="78"/>
      <c r="I196" s="140"/>
      <c r="J196" s="80">
        <f t="shared" si="13"/>
        <v>0</v>
      </c>
      <c r="N196" s="185"/>
    </row>
    <row r="197" spans="1:14" s="15" customFormat="1" ht="167.25" customHeight="1">
      <c r="A197" s="52">
        <v>1516020</v>
      </c>
      <c r="B197" s="52">
        <v>6020</v>
      </c>
      <c r="C197" s="52" t="s">
        <v>398</v>
      </c>
      <c r="D197" s="54" t="s">
        <v>561</v>
      </c>
      <c r="E197" s="306" t="s">
        <v>62</v>
      </c>
      <c r="F197" s="110" t="s">
        <v>63</v>
      </c>
      <c r="G197" s="106">
        <f t="shared" si="14"/>
        <v>6800000</v>
      </c>
      <c r="H197" s="80">
        <v>6800000</v>
      </c>
      <c r="I197" s="78"/>
      <c r="J197" s="80">
        <f t="shared" si="13"/>
        <v>0</v>
      </c>
      <c r="N197" s="185"/>
    </row>
    <row r="198" spans="1:14" s="15" customFormat="1" ht="87.75" customHeight="1">
      <c r="A198" s="52" t="s">
        <v>232</v>
      </c>
      <c r="B198" s="52" t="s">
        <v>219</v>
      </c>
      <c r="C198" s="53" t="s">
        <v>217</v>
      </c>
      <c r="D198" s="109" t="s">
        <v>233</v>
      </c>
      <c r="E198" s="73" t="s">
        <v>582</v>
      </c>
      <c r="F198" s="73" t="s">
        <v>118</v>
      </c>
      <c r="G198" s="106">
        <f t="shared" si="14"/>
        <v>1500000</v>
      </c>
      <c r="H198" s="78">
        <v>1500000</v>
      </c>
      <c r="I198" s="57"/>
      <c r="J198" s="80">
        <f t="shared" si="13"/>
        <v>0</v>
      </c>
      <c r="K198" s="304"/>
      <c r="N198" s="185"/>
    </row>
    <row r="199" spans="1:14" s="15" customFormat="1" ht="99.75" customHeight="1" hidden="1">
      <c r="A199" s="53" t="s">
        <v>128</v>
      </c>
      <c r="B199" s="53" t="s">
        <v>129</v>
      </c>
      <c r="C199" s="53" t="s">
        <v>429</v>
      </c>
      <c r="D199" s="109" t="s">
        <v>548</v>
      </c>
      <c r="E199" s="105" t="s">
        <v>184</v>
      </c>
      <c r="F199" s="73" t="s">
        <v>149</v>
      </c>
      <c r="G199" s="106">
        <f t="shared" si="14"/>
        <v>0</v>
      </c>
      <c r="H199" s="78">
        <v>0</v>
      </c>
      <c r="I199" s="57">
        <v>0</v>
      </c>
      <c r="J199" s="80">
        <f t="shared" si="13"/>
        <v>0</v>
      </c>
      <c r="N199" s="185"/>
    </row>
    <row r="200" spans="1:14" s="15" customFormat="1" ht="87" customHeight="1">
      <c r="A200" s="93">
        <v>1517310</v>
      </c>
      <c r="B200" s="52">
        <v>7310</v>
      </c>
      <c r="C200" s="53" t="s">
        <v>436</v>
      </c>
      <c r="D200" s="109" t="s">
        <v>245</v>
      </c>
      <c r="E200" s="63" t="s">
        <v>54</v>
      </c>
      <c r="F200" s="110" t="s">
        <v>63</v>
      </c>
      <c r="G200" s="106">
        <f t="shared" si="14"/>
        <v>2249000</v>
      </c>
      <c r="H200" s="56"/>
      <c r="I200" s="57">
        <v>2249000</v>
      </c>
      <c r="J200" s="80">
        <f t="shared" si="13"/>
        <v>2249000</v>
      </c>
      <c r="K200" s="48"/>
      <c r="L200" s="48"/>
      <c r="M200" s="48"/>
      <c r="N200" s="185"/>
    </row>
    <row r="201" spans="1:14" s="15" customFormat="1" ht="213.75" customHeight="1" hidden="1">
      <c r="A201" s="93">
        <v>1517310</v>
      </c>
      <c r="B201" s="52">
        <v>7310</v>
      </c>
      <c r="C201" s="53" t="s">
        <v>436</v>
      </c>
      <c r="D201" s="109" t="s">
        <v>245</v>
      </c>
      <c r="E201" s="55" t="s">
        <v>594</v>
      </c>
      <c r="F201" s="55" t="s">
        <v>97</v>
      </c>
      <c r="G201" s="106">
        <f t="shared" si="14"/>
        <v>0</v>
      </c>
      <c r="H201" s="56"/>
      <c r="I201" s="57"/>
      <c r="J201" s="80">
        <f t="shared" si="13"/>
        <v>0</v>
      </c>
      <c r="K201" s="48"/>
      <c r="M201" s="48"/>
      <c r="N201" s="185"/>
    </row>
    <row r="202" spans="1:14" s="15" customFormat="1" ht="78" customHeight="1">
      <c r="A202" s="52" t="s">
        <v>304</v>
      </c>
      <c r="B202" s="52" t="s">
        <v>305</v>
      </c>
      <c r="C202" s="53" t="s">
        <v>436</v>
      </c>
      <c r="D202" s="141" t="s">
        <v>228</v>
      </c>
      <c r="E202" s="63" t="s">
        <v>54</v>
      </c>
      <c r="F202" s="110" t="s">
        <v>63</v>
      </c>
      <c r="G202" s="106">
        <f>H202+I202</f>
        <v>150000</v>
      </c>
      <c r="H202" s="56"/>
      <c r="I202" s="57">
        <v>150000</v>
      </c>
      <c r="J202" s="80">
        <f t="shared" si="13"/>
        <v>150000</v>
      </c>
      <c r="K202" s="48"/>
      <c r="N202" s="185"/>
    </row>
    <row r="203" spans="1:14" s="15" customFormat="1" ht="96.75" customHeight="1">
      <c r="A203" s="52" t="s">
        <v>229</v>
      </c>
      <c r="B203" s="52" t="s">
        <v>230</v>
      </c>
      <c r="C203" s="53" t="s">
        <v>436</v>
      </c>
      <c r="D203" s="109" t="s">
        <v>231</v>
      </c>
      <c r="E203" s="63" t="s">
        <v>54</v>
      </c>
      <c r="F203" s="110" t="s">
        <v>63</v>
      </c>
      <c r="G203" s="106">
        <f>H203+I203</f>
        <v>180000</v>
      </c>
      <c r="H203" s="56"/>
      <c r="I203" s="57">
        <v>180000</v>
      </c>
      <c r="J203" s="80">
        <f t="shared" si="13"/>
        <v>180000</v>
      </c>
      <c r="K203" s="48"/>
      <c r="N203" s="185"/>
    </row>
    <row r="204" spans="1:14" s="15" customFormat="1" ht="222.75" customHeight="1" hidden="1">
      <c r="A204" s="52" t="s">
        <v>229</v>
      </c>
      <c r="B204" s="52" t="s">
        <v>230</v>
      </c>
      <c r="C204" s="53" t="s">
        <v>436</v>
      </c>
      <c r="D204" s="109" t="s">
        <v>231</v>
      </c>
      <c r="E204" s="55" t="s">
        <v>594</v>
      </c>
      <c r="F204" s="55" t="s">
        <v>97</v>
      </c>
      <c r="G204" s="106">
        <f>H204+I204</f>
        <v>0</v>
      </c>
      <c r="H204" s="56"/>
      <c r="I204" s="57"/>
      <c r="J204" s="80">
        <f t="shared" si="13"/>
        <v>0</v>
      </c>
      <c r="N204" s="185"/>
    </row>
    <row r="205" spans="1:14" s="15" customFormat="1" ht="81" customHeight="1" hidden="1">
      <c r="A205" s="52">
        <v>1517323</v>
      </c>
      <c r="B205" s="52">
        <v>7323</v>
      </c>
      <c r="C205" s="53" t="s">
        <v>436</v>
      </c>
      <c r="D205" s="109" t="s">
        <v>246</v>
      </c>
      <c r="E205" s="63" t="s">
        <v>54</v>
      </c>
      <c r="F205" s="303" t="s">
        <v>56</v>
      </c>
      <c r="G205" s="106">
        <f t="shared" si="14"/>
        <v>0</v>
      </c>
      <c r="H205" s="56"/>
      <c r="I205" s="57"/>
      <c r="J205" s="80">
        <f t="shared" si="13"/>
        <v>0</v>
      </c>
      <c r="N205" s="185"/>
    </row>
    <row r="206" spans="1:14" s="15" customFormat="1" ht="87" customHeight="1" hidden="1">
      <c r="A206" s="53" t="s">
        <v>131</v>
      </c>
      <c r="B206" s="53" t="s">
        <v>132</v>
      </c>
      <c r="C206" s="53" t="s">
        <v>436</v>
      </c>
      <c r="D206" s="109" t="s">
        <v>174</v>
      </c>
      <c r="E206" s="63" t="s">
        <v>54</v>
      </c>
      <c r="F206" s="303" t="s">
        <v>56</v>
      </c>
      <c r="G206" s="106">
        <f>H206+I206</f>
        <v>0</v>
      </c>
      <c r="H206" s="56"/>
      <c r="I206" s="57"/>
      <c r="J206" s="80">
        <f t="shared" si="13"/>
        <v>0</v>
      </c>
      <c r="N206" s="185"/>
    </row>
    <row r="207" spans="1:14" s="142" customFormat="1" ht="105" customHeight="1" hidden="1">
      <c r="A207" s="52">
        <v>1517325</v>
      </c>
      <c r="B207" s="52">
        <v>7325</v>
      </c>
      <c r="C207" s="53" t="s">
        <v>436</v>
      </c>
      <c r="D207" s="109" t="s">
        <v>247</v>
      </c>
      <c r="E207" s="63" t="s">
        <v>54</v>
      </c>
      <c r="F207" s="303" t="s">
        <v>56</v>
      </c>
      <c r="G207" s="106">
        <f>H207+I207</f>
        <v>0</v>
      </c>
      <c r="H207" s="56"/>
      <c r="I207" s="80"/>
      <c r="J207" s="80">
        <f t="shared" si="13"/>
        <v>0</v>
      </c>
      <c r="N207" s="185"/>
    </row>
    <row r="208" spans="1:14" s="100" customFormat="1" ht="150.75" customHeight="1" hidden="1">
      <c r="A208" s="93" t="s">
        <v>183</v>
      </c>
      <c r="B208" s="94">
        <v>7363</v>
      </c>
      <c r="C208" s="95" t="s">
        <v>411</v>
      </c>
      <c r="D208" s="96" t="s">
        <v>179</v>
      </c>
      <c r="E208" s="271" t="s">
        <v>583</v>
      </c>
      <c r="F208" s="268" t="s">
        <v>295</v>
      </c>
      <c r="G208" s="98">
        <f aca="true" t="shared" si="15" ref="G208:G217">H208+I208</f>
        <v>0</v>
      </c>
      <c r="H208" s="99"/>
      <c r="I208" s="99"/>
      <c r="J208" s="80">
        <f t="shared" si="13"/>
        <v>0</v>
      </c>
      <c r="K208" s="122"/>
      <c r="N208" s="185"/>
    </row>
    <row r="209" spans="1:14" s="164" customFormat="1" ht="136.5" customHeight="1" hidden="1">
      <c r="A209" s="157"/>
      <c r="B209" s="158"/>
      <c r="C209" s="158"/>
      <c r="D209" s="159" t="s">
        <v>180</v>
      </c>
      <c r="E209" s="272"/>
      <c r="F209" s="272"/>
      <c r="G209" s="161">
        <f t="shared" si="15"/>
        <v>0</v>
      </c>
      <c r="H209" s="162"/>
      <c r="I209" s="163"/>
      <c r="J209" s="80">
        <f t="shared" si="13"/>
        <v>0</v>
      </c>
      <c r="N209" s="185"/>
    </row>
    <row r="210" spans="1:14" s="100" customFormat="1" ht="144" customHeight="1" hidden="1">
      <c r="A210" s="93" t="s">
        <v>183</v>
      </c>
      <c r="B210" s="94">
        <v>7363</v>
      </c>
      <c r="C210" s="95" t="s">
        <v>411</v>
      </c>
      <c r="D210" s="96" t="s">
        <v>179</v>
      </c>
      <c r="E210" s="265" t="s">
        <v>368</v>
      </c>
      <c r="F210" s="265" t="s">
        <v>99</v>
      </c>
      <c r="G210" s="98">
        <f t="shared" si="15"/>
        <v>0</v>
      </c>
      <c r="H210" s="99"/>
      <c r="I210" s="99"/>
      <c r="J210" s="80">
        <f t="shared" si="13"/>
        <v>0</v>
      </c>
      <c r="K210" s="122"/>
      <c r="N210" s="185"/>
    </row>
    <row r="211" spans="1:14" s="164" customFormat="1" ht="137.25" customHeight="1" hidden="1">
      <c r="A211" s="157"/>
      <c r="B211" s="158"/>
      <c r="C211" s="158"/>
      <c r="D211" s="159" t="s">
        <v>180</v>
      </c>
      <c r="E211" s="160"/>
      <c r="F211" s="160"/>
      <c r="G211" s="161">
        <f t="shared" si="15"/>
        <v>0</v>
      </c>
      <c r="H211" s="162"/>
      <c r="I211" s="163"/>
      <c r="J211" s="80">
        <f t="shared" si="13"/>
        <v>0</v>
      </c>
      <c r="N211" s="185"/>
    </row>
    <row r="212" spans="1:14" s="199" customFormat="1" ht="131.25" customHeight="1" hidden="1">
      <c r="A212" s="93" t="s">
        <v>183</v>
      </c>
      <c r="B212" s="94">
        <v>7363</v>
      </c>
      <c r="C212" s="95" t="s">
        <v>411</v>
      </c>
      <c r="D212" s="96" t="s">
        <v>179</v>
      </c>
      <c r="E212" s="74" t="s">
        <v>351</v>
      </c>
      <c r="F212" s="74" t="s">
        <v>157</v>
      </c>
      <c r="G212" s="98">
        <f>H212+I212</f>
        <v>0</v>
      </c>
      <c r="H212" s="99"/>
      <c r="I212" s="99"/>
      <c r="J212" s="80">
        <f t="shared" si="13"/>
        <v>0</v>
      </c>
      <c r="K212" s="198"/>
      <c r="N212" s="200"/>
    </row>
    <row r="213" spans="1:14" s="201" customFormat="1" ht="137.25" customHeight="1" hidden="1">
      <c r="A213" s="157"/>
      <c r="B213" s="158"/>
      <c r="C213" s="158"/>
      <c r="D213" s="159" t="s">
        <v>180</v>
      </c>
      <c r="E213" s="160"/>
      <c r="F213" s="160"/>
      <c r="G213" s="161">
        <f>H213+I213</f>
        <v>0</v>
      </c>
      <c r="H213" s="162"/>
      <c r="I213" s="163"/>
      <c r="J213" s="80">
        <f t="shared" si="13"/>
        <v>0</v>
      </c>
      <c r="N213" s="200"/>
    </row>
    <row r="214" spans="1:14" s="100" customFormat="1" ht="98.25" customHeight="1">
      <c r="A214" s="93" t="s">
        <v>253</v>
      </c>
      <c r="B214" s="94">
        <v>7366</v>
      </c>
      <c r="C214" s="95" t="s">
        <v>411</v>
      </c>
      <c r="D214" s="96" t="s">
        <v>254</v>
      </c>
      <c r="E214" s="63" t="s">
        <v>54</v>
      </c>
      <c r="F214" s="110" t="s">
        <v>63</v>
      </c>
      <c r="G214" s="98">
        <f>H214+I214</f>
        <v>31537180</v>
      </c>
      <c r="H214" s="99"/>
      <c r="I214" s="99">
        <f>10620049+20917131</f>
        <v>31537180</v>
      </c>
      <c r="J214" s="80">
        <f t="shared" si="13"/>
        <v>31537180</v>
      </c>
      <c r="K214" s="122"/>
      <c r="N214" s="185"/>
    </row>
    <row r="215" spans="1:14" s="164" customFormat="1" ht="135.75" customHeight="1" hidden="1">
      <c r="A215" s="157"/>
      <c r="B215" s="158"/>
      <c r="C215" s="158"/>
      <c r="D215" s="159" t="s">
        <v>257</v>
      </c>
      <c r="E215" s="272"/>
      <c r="F215" s="272"/>
      <c r="G215" s="161">
        <f>H215+I215</f>
        <v>0</v>
      </c>
      <c r="H215" s="162"/>
      <c r="I215" s="163"/>
      <c r="J215" s="80">
        <f t="shared" si="13"/>
        <v>0</v>
      </c>
      <c r="N215" s="185"/>
    </row>
    <row r="216" spans="1:14" s="100" customFormat="1" ht="96" customHeight="1" hidden="1">
      <c r="A216" s="93" t="s">
        <v>306</v>
      </c>
      <c r="B216" s="94">
        <v>7368</v>
      </c>
      <c r="C216" s="95" t="s">
        <v>411</v>
      </c>
      <c r="D216" s="96" t="s">
        <v>307</v>
      </c>
      <c r="E216" s="63" t="s">
        <v>54</v>
      </c>
      <c r="F216" s="303" t="s">
        <v>56</v>
      </c>
      <c r="G216" s="98">
        <f t="shared" si="15"/>
        <v>0</v>
      </c>
      <c r="H216" s="99"/>
      <c r="I216" s="99"/>
      <c r="J216" s="80">
        <f t="shared" si="13"/>
        <v>0</v>
      </c>
      <c r="K216" s="122"/>
      <c r="N216" s="185"/>
    </row>
    <row r="217" spans="1:14" s="164" customFormat="1" ht="192.75" customHeight="1" hidden="1">
      <c r="A217" s="157"/>
      <c r="B217" s="158"/>
      <c r="C217" s="158"/>
      <c r="D217" s="159" t="s">
        <v>308</v>
      </c>
      <c r="E217" s="160"/>
      <c r="F217" s="160"/>
      <c r="G217" s="161">
        <f t="shared" si="15"/>
        <v>0</v>
      </c>
      <c r="H217" s="162"/>
      <c r="I217" s="163"/>
      <c r="J217" s="80">
        <f t="shared" si="13"/>
        <v>0</v>
      </c>
      <c r="N217" s="185"/>
    </row>
    <row r="218" spans="1:14" s="15" customFormat="1" ht="143.25" customHeight="1">
      <c r="A218" s="52">
        <v>1517461</v>
      </c>
      <c r="B218" s="52">
        <v>7461</v>
      </c>
      <c r="C218" s="53" t="s">
        <v>432</v>
      </c>
      <c r="D218" s="54" t="s">
        <v>340</v>
      </c>
      <c r="E218" s="110" t="s">
        <v>55</v>
      </c>
      <c r="F218" s="110" t="s">
        <v>63</v>
      </c>
      <c r="G218" s="106">
        <f aca="true" t="shared" si="16" ref="G218:G229">H218+I218</f>
        <v>42000000</v>
      </c>
      <c r="H218" s="80">
        <v>42000000</v>
      </c>
      <c r="I218" s="57"/>
      <c r="J218" s="80">
        <f t="shared" si="13"/>
        <v>0</v>
      </c>
      <c r="K218" s="48"/>
      <c r="N218" s="185"/>
    </row>
    <row r="219" spans="1:14" s="15" customFormat="1" ht="144" customHeight="1" hidden="1">
      <c r="A219" s="53" t="s">
        <v>283</v>
      </c>
      <c r="B219" s="53" t="s">
        <v>284</v>
      </c>
      <c r="C219" s="53" t="s">
        <v>432</v>
      </c>
      <c r="D219" s="75" t="s">
        <v>285</v>
      </c>
      <c r="E219" s="110" t="s">
        <v>55</v>
      </c>
      <c r="F219" s="302" t="s">
        <v>56</v>
      </c>
      <c r="G219" s="106">
        <f>H219+I219</f>
        <v>0</v>
      </c>
      <c r="H219" s="80"/>
      <c r="I219" s="57"/>
      <c r="J219" s="80">
        <f t="shared" si="13"/>
        <v>0</v>
      </c>
      <c r="K219" s="48"/>
      <c r="N219" s="185"/>
    </row>
    <row r="220" spans="1:14" s="164" customFormat="1" ht="188.25" customHeight="1" hidden="1">
      <c r="A220" s="157"/>
      <c r="B220" s="158"/>
      <c r="C220" s="158"/>
      <c r="D220" s="159" t="s">
        <v>617</v>
      </c>
      <c r="E220" s="160"/>
      <c r="F220" s="160"/>
      <c r="G220" s="161">
        <f>H220+I220</f>
        <v>0</v>
      </c>
      <c r="H220" s="162"/>
      <c r="I220" s="163"/>
      <c r="J220" s="80">
        <f t="shared" si="13"/>
        <v>0</v>
      </c>
      <c r="N220" s="185"/>
    </row>
    <row r="221" spans="1:14" s="15" customFormat="1" ht="149.25" customHeight="1">
      <c r="A221" s="52" t="s">
        <v>384</v>
      </c>
      <c r="B221" s="52" t="s">
        <v>385</v>
      </c>
      <c r="C221" s="53" t="s">
        <v>386</v>
      </c>
      <c r="D221" s="54" t="s">
        <v>387</v>
      </c>
      <c r="E221" s="129" t="s">
        <v>76</v>
      </c>
      <c r="F221" s="74" t="s">
        <v>95</v>
      </c>
      <c r="G221" s="106">
        <f t="shared" si="16"/>
        <v>6800000</v>
      </c>
      <c r="H221" s="78">
        <v>6800000</v>
      </c>
      <c r="I221" s="80"/>
      <c r="J221" s="80">
        <f t="shared" si="13"/>
        <v>0</v>
      </c>
      <c r="N221" s="185"/>
    </row>
    <row r="222" spans="1:14" s="15" customFormat="1" ht="54.75" customHeight="1">
      <c r="A222" s="52" t="s">
        <v>374</v>
      </c>
      <c r="B222" s="52" t="s">
        <v>241</v>
      </c>
      <c r="C222" s="53" t="s">
        <v>446</v>
      </c>
      <c r="D222" s="54" t="s">
        <v>470</v>
      </c>
      <c r="E222" s="330" t="s">
        <v>57</v>
      </c>
      <c r="F222" s="413" t="s">
        <v>63</v>
      </c>
      <c r="G222" s="106">
        <f t="shared" si="16"/>
        <v>9940693</v>
      </c>
      <c r="H222" s="78">
        <v>199100</v>
      </c>
      <c r="I222" s="80">
        <f>8260000+1481593</f>
        <v>9741593</v>
      </c>
      <c r="J222" s="80">
        <f t="shared" si="13"/>
        <v>9741593</v>
      </c>
      <c r="L222" s="48"/>
      <c r="N222" s="185"/>
    </row>
    <row r="223" spans="1:14" s="178" customFormat="1" ht="112.5" customHeight="1">
      <c r="A223" s="157"/>
      <c r="B223" s="158"/>
      <c r="C223" s="157"/>
      <c r="D223" s="177" t="s">
        <v>591</v>
      </c>
      <c r="E223" s="331"/>
      <c r="F223" s="413"/>
      <c r="G223" s="161">
        <f t="shared" si="16"/>
        <v>8260000</v>
      </c>
      <c r="H223" s="162"/>
      <c r="I223" s="163">
        <f>8260000</f>
        <v>8260000</v>
      </c>
      <c r="J223" s="80">
        <f t="shared" si="13"/>
        <v>8260000</v>
      </c>
      <c r="N223" s="185"/>
    </row>
    <row r="224" spans="1:14" s="208" customFormat="1" ht="111" customHeight="1" hidden="1">
      <c r="A224" s="88" t="s">
        <v>374</v>
      </c>
      <c r="B224" s="88" t="s">
        <v>241</v>
      </c>
      <c r="C224" s="88" t="s">
        <v>446</v>
      </c>
      <c r="D224" s="54" t="s">
        <v>470</v>
      </c>
      <c r="E224" s="74" t="s">
        <v>588</v>
      </c>
      <c r="F224" s="143" t="s">
        <v>81</v>
      </c>
      <c r="G224" s="106">
        <f t="shared" si="16"/>
        <v>0</v>
      </c>
      <c r="H224" s="78"/>
      <c r="I224" s="80"/>
      <c r="J224" s="80">
        <f t="shared" si="13"/>
        <v>0</v>
      </c>
      <c r="N224" s="209"/>
    </row>
    <row r="225" spans="1:14" s="235" customFormat="1" ht="137.25" customHeight="1" hidden="1">
      <c r="A225" s="289">
        <v>1517670</v>
      </c>
      <c r="B225" s="289">
        <v>7670</v>
      </c>
      <c r="C225" s="289" t="s">
        <v>411</v>
      </c>
      <c r="D225" s="290" t="s">
        <v>469</v>
      </c>
      <c r="E225" s="291" t="s">
        <v>51</v>
      </c>
      <c r="F225" s="291" t="s">
        <v>94</v>
      </c>
      <c r="G225" s="292">
        <f t="shared" si="16"/>
        <v>0</v>
      </c>
      <c r="H225" s="293"/>
      <c r="I225" s="294">
        <v>0</v>
      </c>
      <c r="J225" s="294">
        <f t="shared" si="13"/>
        <v>0</v>
      </c>
      <c r="K225" s="48">
        <f>G225+G226+G227+G228+G229+G230+G231</f>
        <v>35000000</v>
      </c>
      <c r="L225" s="233"/>
      <c r="M225" s="233"/>
      <c r="N225" s="234"/>
    </row>
    <row r="226" spans="1:14" s="15" customFormat="1" ht="136.5" customHeight="1">
      <c r="A226" s="52">
        <v>1517670</v>
      </c>
      <c r="B226" s="52">
        <v>7670</v>
      </c>
      <c r="C226" s="52" t="s">
        <v>411</v>
      </c>
      <c r="D226" s="54" t="s">
        <v>469</v>
      </c>
      <c r="E226" s="63" t="s">
        <v>581</v>
      </c>
      <c r="F226" s="55" t="s">
        <v>176</v>
      </c>
      <c r="G226" s="106">
        <f t="shared" si="16"/>
        <v>3000000</v>
      </c>
      <c r="H226" s="277"/>
      <c r="I226" s="80">
        <v>3000000</v>
      </c>
      <c r="J226" s="80">
        <f t="shared" si="13"/>
        <v>3000000</v>
      </c>
      <c r="L226" s="48">
        <f>I226+I228+I230+I231</f>
        <v>35000000</v>
      </c>
      <c r="N226" s="185"/>
    </row>
    <row r="227" spans="1:14" s="15" customFormat="1" ht="75.75" customHeight="1" hidden="1">
      <c r="A227" s="279">
        <v>1517670</v>
      </c>
      <c r="B227" s="279">
        <v>7670</v>
      </c>
      <c r="C227" s="279" t="s">
        <v>411</v>
      </c>
      <c r="D227" s="280" t="s">
        <v>469</v>
      </c>
      <c r="E227" s="281" t="s">
        <v>294</v>
      </c>
      <c r="F227" s="281" t="s">
        <v>83</v>
      </c>
      <c r="G227" s="282">
        <f>H227+I227</f>
        <v>0</v>
      </c>
      <c r="H227" s="277"/>
      <c r="I227" s="278"/>
      <c r="J227" s="80">
        <f t="shared" si="13"/>
        <v>0</v>
      </c>
      <c r="K227" s="79" t="s">
        <v>585</v>
      </c>
      <c r="N227" s="185"/>
    </row>
    <row r="228" spans="1:14" s="15" customFormat="1" ht="174" customHeight="1">
      <c r="A228" s="52">
        <v>1517670</v>
      </c>
      <c r="B228" s="52">
        <v>7670</v>
      </c>
      <c r="C228" s="52" t="s">
        <v>411</v>
      </c>
      <c r="D228" s="54" t="s">
        <v>469</v>
      </c>
      <c r="E228" s="74" t="s">
        <v>586</v>
      </c>
      <c r="F228" s="74" t="s">
        <v>82</v>
      </c>
      <c r="G228" s="106">
        <f t="shared" si="16"/>
        <v>15000000</v>
      </c>
      <c r="H228" s="78"/>
      <c r="I228" s="80">
        <v>15000000</v>
      </c>
      <c r="J228" s="80">
        <f t="shared" si="13"/>
        <v>15000000</v>
      </c>
      <c r="N228" s="185"/>
    </row>
    <row r="229" spans="1:14" s="15" customFormat="1" ht="113.25" customHeight="1" hidden="1">
      <c r="A229" s="283" t="s">
        <v>185</v>
      </c>
      <c r="B229" s="283" t="s">
        <v>186</v>
      </c>
      <c r="C229" s="283" t="s">
        <v>411</v>
      </c>
      <c r="D229" s="280" t="s">
        <v>469</v>
      </c>
      <c r="E229" s="281" t="s">
        <v>187</v>
      </c>
      <c r="F229" s="281" t="s">
        <v>190</v>
      </c>
      <c r="G229" s="282">
        <f t="shared" si="16"/>
        <v>0</v>
      </c>
      <c r="H229" s="277"/>
      <c r="I229" s="278"/>
      <c r="J229" s="80">
        <f t="shared" si="13"/>
        <v>0</v>
      </c>
      <c r="N229" s="185"/>
    </row>
    <row r="230" spans="1:14" s="15" customFormat="1" ht="110.25" customHeight="1">
      <c r="A230" s="53" t="s">
        <v>185</v>
      </c>
      <c r="B230" s="53" t="s">
        <v>186</v>
      </c>
      <c r="C230" s="53" t="s">
        <v>411</v>
      </c>
      <c r="D230" s="54" t="s">
        <v>469</v>
      </c>
      <c r="E230" s="63" t="s">
        <v>259</v>
      </c>
      <c r="F230" s="55" t="s">
        <v>258</v>
      </c>
      <c r="G230" s="106">
        <f>H230+I230</f>
        <v>2000000</v>
      </c>
      <c r="H230" s="78"/>
      <c r="I230" s="80">
        <v>2000000</v>
      </c>
      <c r="J230" s="80">
        <f t="shared" si="13"/>
        <v>2000000</v>
      </c>
      <c r="N230" s="185"/>
    </row>
    <row r="231" spans="1:14" s="15" customFormat="1" ht="149.25" customHeight="1">
      <c r="A231" s="52">
        <v>1517670</v>
      </c>
      <c r="B231" s="52">
        <v>7670</v>
      </c>
      <c r="C231" s="52" t="s">
        <v>411</v>
      </c>
      <c r="D231" s="54" t="s">
        <v>469</v>
      </c>
      <c r="E231" s="74" t="s">
        <v>60</v>
      </c>
      <c r="F231" s="74" t="s">
        <v>354</v>
      </c>
      <c r="G231" s="106">
        <f>H231+I231</f>
        <v>15000000</v>
      </c>
      <c r="H231" s="78"/>
      <c r="I231" s="80">
        <v>15000000</v>
      </c>
      <c r="J231" s="80">
        <f t="shared" si="13"/>
        <v>15000000</v>
      </c>
      <c r="N231" s="209"/>
    </row>
    <row r="232" spans="1:14" s="15" customFormat="1" ht="324" customHeight="1" hidden="1">
      <c r="A232" s="104" t="s">
        <v>603</v>
      </c>
      <c r="B232" s="104">
        <v>7691</v>
      </c>
      <c r="C232" s="53" t="s">
        <v>411</v>
      </c>
      <c r="D232" s="54" t="s">
        <v>604</v>
      </c>
      <c r="E232" s="74" t="s">
        <v>301</v>
      </c>
      <c r="F232" s="74" t="s">
        <v>286</v>
      </c>
      <c r="G232" s="106">
        <f aca="true" t="shared" si="17" ref="G232:G237">H232+I232</f>
        <v>0</v>
      </c>
      <c r="H232" s="99"/>
      <c r="I232" s="92"/>
      <c r="J232" s="80">
        <f t="shared" si="13"/>
        <v>0</v>
      </c>
      <c r="N232" s="185"/>
    </row>
    <row r="233" spans="1:14" s="15" customFormat="1" ht="330.75" customHeight="1" hidden="1">
      <c r="A233" s="104" t="s">
        <v>603</v>
      </c>
      <c r="B233" s="104">
        <v>7691</v>
      </c>
      <c r="C233" s="53" t="s">
        <v>411</v>
      </c>
      <c r="D233" s="54" t="s">
        <v>604</v>
      </c>
      <c r="E233" s="74" t="s">
        <v>351</v>
      </c>
      <c r="F233" s="74" t="s">
        <v>157</v>
      </c>
      <c r="G233" s="106">
        <f>H233+I233</f>
        <v>0</v>
      </c>
      <c r="H233" s="99"/>
      <c r="I233" s="92"/>
      <c r="J233" s="80">
        <f t="shared" si="13"/>
        <v>0</v>
      </c>
      <c r="K233" s="48"/>
      <c r="N233" s="197"/>
    </row>
    <row r="234" spans="1:14" s="15" customFormat="1" ht="333" customHeight="1" hidden="1">
      <c r="A234" s="104" t="s">
        <v>603</v>
      </c>
      <c r="B234" s="104">
        <v>7691</v>
      </c>
      <c r="C234" s="53" t="s">
        <v>411</v>
      </c>
      <c r="D234" s="54" t="s">
        <v>604</v>
      </c>
      <c r="E234" s="273" t="s">
        <v>590</v>
      </c>
      <c r="F234" s="273" t="s">
        <v>96</v>
      </c>
      <c r="G234" s="106">
        <f t="shared" si="17"/>
        <v>0</v>
      </c>
      <c r="H234" s="99"/>
      <c r="I234" s="92"/>
      <c r="J234" s="80"/>
      <c r="N234" s="185"/>
    </row>
    <row r="235" spans="1:14" s="15" customFormat="1" ht="87" customHeight="1" hidden="1">
      <c r="A235" s="104" t="s">
        <v>587</v>
      </c>
      <c r="B235" s="104">
        <v>7693</v>
      </c>
      <c r="C235" s="53" t="s">
        <v>411</v>
      </c>
      <c r="D235" s="54" t="s">
        <v>223</v>
      </c>
      <c r="E235" s="74" t="s">
        <v>588</v>
      </c>
      <c r="F235" s="143" t="s">
        <v>81</v>
      </c>
      <c r="G235" s="106">
        <f t="shared" si="17"/>
        <v>0</v>
      </c>
      <c r="H235" s="99"/>
      <c r="I235" s="81"/>
      <c r="J235" s="80">
        <f t="shared" si="13"/>
        <v>0</v>
      </c>
      <c r="N235" s="185"/>
    </row>
    <row r="236" spans="1:14" s="142" customFormat="1" ht="81.75" customHeight="1">
      <c r="A236" s="144" t="s">
        <v>380</v>
      </c>
      <c r="B236" s="104" t="s">
        <v>381</v>
      </c>
      <c r="C236" s="53" t="s">
        <v>382</v>
      </c>
      <c r="D236" s="109" t="s">
        <v>383</v>
      </c>
      <c r="E236" s="74" t="s">
        <v>589</v>
      </c>
      <c r="F236" s="145" t="s">
        <v>80</v>
      </c>
      <c r="G236" s="106">
        <f t="shared" si="17"/>
        <v>1921700</v>
      </c>
      <c r="H236" s="99">
        <v>1921700</v>
      </c>
      <c r="I236" s="81"/>
      <c r="J236" s="80">
        <f t="shared" si="13"/>
        <v>0</v>
      </c>
      <c r="N236" s="185"/>
    </row>
    <row r="237" spans="1:14" s="142" customFormat="1" ht="84" customHeight="1">
      <c r="A237" s="144">
        <v>1518340</v>
      </c>
      <c r="B237" s="104">
        <v>8340</v>
      </c>
      <c r="C237" s="53" t="s">
        <v>440</v>
      </c>
      <c r="D237" s="54" t="s">
        <v>552</v>
      </c>
      <c r="E237" s="63" t="s">
        <v>355</v>
      </c>
      <c r="F237" s="145" t="s">
        <v>79</v>
      </c>
      <c r="G237" s="106">
        <f t="shared" si="17"/>
        <v>5000000</v>
      </c>
      <c r="H237" s="99"/>
      <c r="I237" s="81">
        <v>5000000</v>
      </c>
      <c r="J237" s="80"/>
      <c r="L237" s="146">
        <f>I237+I263</f>
        <v>9200000</v>
      </c>
      <c r="N237" s="185"/>
    </row>
    <row r="238" spans="1:14" s="15" customFormat="1" ht="49.5" customHeight="1">
      <c r="A238" s="65">
        <v>1600000</v>
      </c>
      <c r="B238" s="64"/>
      <c r="C238" s="64"/>
      <c r="D238" s="326" t="s">
        <v>434</v>
      </c>
      <c r="E238" s="327"/>
      <c r="F238" s="102" t="s">
        <v>584</v>
      </c>
      <c r="G238" s="47">
        <f>G239</f>
        <v>100000</v>
      </c>
      <c r="H238" s="47">
        <f>H239</f>
        <v>100000</v>
      </c>
      <c r="I238" s="47">
        <f>I239</f>
        <v>0</v>
      </c>
      <c r="J238" s="47">
        <f>J239</f>
        <v>0</v>
      </c>
      <c r="N238" s="185"/>
    </row>
    <row r="239" spans="1:14" s="68" customFormat="1" ht="60.75" customHeight="1">
      <c r="A239" s="49">
        <v>1610000</v>
      </c>
      <c r="B239" s="50"/>
      <c r="C239" s="50"/>
      <c r="D239" s="321" t="s">
        <v>435</v>
      </c>
      <c r="E239" s="322"/>
      <c r="F239" s="155" t="s">
        <v>584</v>
      </c>
      <c r="G239" s="407">
        <f>G240+G241</f>
        <v>100000</v>
      </c>
      <c r="H239" s="407">
        <f>H240+H241</f>
        <v>100000</v>
      </c>
      <c r="I239" s="407">
        <f>I240+I241</f>
        <v>0</v>
      </c>
      <c r="J239" s="407">
        <f>J240+J241</f>
        <v>0</v>
      </c>
      <c r="K239" s="395">
        <f>H240+H241</f>
        <v>100000</v>
      </c>
      <c r="L239" s="179">
        <f>I240+I241</f>
        <v>0</v>
      </c>
      <c r="M239" s="179">
        <f>K239+L239</f>
        <v>100000</v>
      </c>
      <c r="N239" s="185">
        <f>M239-G239</f>
        <v>0</v>
      </c>
    </row>
    <row r="240" spans="1:14" s="15" customFormat="1" ht="114.75" customHeight="1">
      <c r="A240" s="88" t="s">
        <v>192</v>
      </c>
      <c r="B240" s="88" t="s">
        <v>433</v>
      </c>
      <c r="C240" s="88" t="s">
        <v>395</v>
      </c>
      <c r="D240" s="54" t="s">
        <v>471</v>
      </c>
      <c r="E240" s="55" t="s">
        <v>58</v>
      </c>
      <c r="F240" s="55" t="s">
        <v>626</v>
      </c>
      <c r="G240" s="69">
        <f>SUM(H240+I240)</f>
        <v>100000</v>
      </c>
      <c r="H240" s="56">
        <v>100000</v>
      </c>
      <c r="I240" s="80"/>
      <c r="J240" s="80"/>
      <c r="N240" s="185"/>
    </row>
    <row r="241" spans="1:14" s="15" customFormat="1" ht="186" customHeight="1" hidden="1">
      <c r="A241" s="88" t="s">
        <v>124</v>
      </c>
      <c r="B241" s="88" t="s">
        <v>125</v>
      </c>
      <c r="C241" s="88" t="s">
        <v>436</v>
      </c>
      <c r="D241" s="54" t="s">
        <v>126</v>
      </c>
      <c r="E241" s="55" t="s">
        <v>109</v>
      </c>
      <c r="F241" s="55" t="s">
        <v>501</v>
      </c>
      <c r="G241" s="69">
        <f>SUM(H241+I241)</f>
        <v>0</v>
      </c>
      <c r="H241" s="56"/>
      <c r="I241" s="80"/>
      <c r="J241" s="80">
        <f>I241</f>
        <v>0</v>
      </c>
      <c r="N241" s="185"/>
    </row>
    <row r="242" spans="1:14" s="101" customFormat="1" ht="60.75" customHeight="1">
      <c r="A242" s="64" t="s">
        <v>193</v>
      </c>
      <c r="B242" s="65"/>
      <c r="C242" s="65"/>
      <c r="D242" s="354" t="s">
        <v>194</v>
      </c>
      <c r="E242" s="355"/>
      <c r="F242" s="102" t="s">
        <v>584</v>
      </c>
      <c r="G242" s="135">
        <f>G243</f>
        <v>62000</v>
      </c>
      <c r="H242" s="135">
        <f aca="true" t="shared" si="18" ref="G242:J243">H243</f>
        <v>62000</v>
      </c>
      <c r="I242" s="135">
        <f t="shared" si="18"/>
        <v>0</v>
      </c>
      <c r="J242" s="135">
        <f t="shared" si="18"/>
        <v>0</v>
      </c>
      <c r="N242" s="185"/>
    </row>
    <row r="243" spans="1:14" s="101" customFormat="1" ht="61.5" customHeight="1">
      <c r="A243" s="50" t="s">
        <v>195</v>
      </c>
      <c r="B243" s="49"/>
      <c r="C243" s="49"/>
      <c r="D243" s="343" t="s">
        <v>196</v>
      </c>
      <c r="E243" s="344"/>
      <c r="F243" s="155" t="s">
        <v>584</v>
      </c>
      <c r="G243" s="131">
        <f t="shared" si="18"/>
        <v>62000</v>
      </c>
      <c r="H243" s="131">
        <f t="shared" si="18"/>
        <v>62000</v>
      </c>
      <c r="I243" s="131">
        <f t="shared" si="18"/>
        <v>0</v>
      </c>
      <c r="J243" s="131">
        <f>J244</f>
        <v>0</v>
      </c>
      <c r="K243" s="395">
        <f>H244</f>
        <v>62000</v>
      </c>
      <c r="L243" s="179">
        <f>I244</f>
        <v>0</v>
      </c>
      <c r="M243" s="179">
        <f>K243+L243</f>
        <v>62000</v>
      </c>
      <c r="N243" s="185">
        <f>M243-G243</f>
        <v>0</v>
      </c>
    </row>
    <row r="244" spans="1:14" s="101" customFormat="1" ht="118.5" customHeight="1">
      <c r="A244" s="53" t="s">
        <v>197</v>
      </c>
      <c r="B244" s="53" t="s">
        <v>433</v>
      </c>
      <c r="C244" s="53" t="s">
        <v>395</v>
      </c>
      <c r="D244" s="54" t="s">
        <v>471</v>
      </c>
      <c r="E244" s="55" t="s">
        <v>58</v>
      </c>
      <c r="F244" s="55" t="s">
        <v>626</v>
      </c>
      <c r="G244" s="69">
        <f>SUM(H244+I244)</f>
        <v>62000</v>
      </c>
      <c r="H244" s="56">
        <v>62000</v>
      </c>
      <c r="I244" s="57"/>
      <c r="J244" s="80"/>
      <c r="N244" s="185"/>
    </row>
    <row r="245" spans="1:14" s="15" customFormat="1" ht="88.5" customHeight="1">
      <c r="A245" s="65" t="s">
        <v>545</v>
      </c>
      <c r="B245" s="64"/>
      <c r="C245" s="64"/>
      <c r="D245" s="326" t="s">
        <v>268</v>
      </c>
      <c r="E245" s="327"/>
      <c r="F245" s="102" t="s">
        <v>584</v>
      </c>
      <c r="G245" s="47">
        <f>G246</f>
        <v>71127500</v>
      </c>
      <c r="H245" s="47">
        <f>H246</f>
        <v>69122000</v>
      </c>
      <c r="I245" s="47">
        <f>I246</f>
        <v>2005500</v>
      </c>
      <c r="J245" s="47">
        <f>J246</f>
        <v>2000000</v>
      </c>
      <c r="N245" s="185"/>
    </row>
    <row r="246" spans="1:14" s="15" customFormat="1" ht="63.75" customHeight="1">
      <c r="A246" s="49" t="s">
        <v>546</v>
      </c>
      <c r="B246" s="50"/>
      <c r="C246" s="50"/>
      <c r="D246" s="321" t="s">
        <v>441</v>
      </c>
      <c r="E246" s="322"/>
      <c r="F246" s="155" t="s">
        <v>584</v>
      </c>
      <c r="G246" s="407">
        <f>H246+I246</f>
        <v>71127500</v>
      </c>
      <c r="H246" s="407">
        <f>SUM(H247+H248+H249+H250+H251)</f>
        <v>69122000</v>
      </c>
      <c r="I246" s="407">
        <f>SUM(I247+I248+I249+I250+I251)</f>
        <v>2005500</v>
      </c>
      <c r="J246" s="407">
        <f>SUM(J247+J248+J249+J250+J251)</f>
        <v>2000000</v>
      </c>
      <c r="K246" s="395">
        <f>H247+H248+H249+H250+H251</f>
        <v>69122000</v>
      </c>
      <c r="L246" s="179">
        <f>I247+I248+I249+I250+I251</f>
        <v>2005500</v>
      </c>
      <c r="M246" s="179">
        <f>K246+L246</f>
        <v>71127500</v>
      </c>
      <c r="N246" s="185">
        <f>M246-G246</f>
        <v>0</v>
      </c>
    </row>
    <row r="247" spans="1:14" s="15" customFormat="1" ht="108" customHeight="1">
      <c r="A247" s="88" t="s">
        <v>198</v>
      </c>
      <c r="B247" s="88" t="s">
        <v>433</v>
      </c>
      <c r="C247" s="88" t="s">
        <v>395</v>
      </c>
      <c r="D247" s="54" t="s">
        <v>471</v>
      </c>
      <c r="E247" s="55" t="s">
        <v>567</v>
      </c>
      <c r="F247" s="55" t="s">
        <v>626</v>
      </c>
      <c r="G247" s="69">
        <f>SUM(H247+I247)</f>
        <v>222000</v>
      </c>
      <c r="H247" s="56">
        <v>222000</v>
      </c>
      <c r="I247" s="80"/>
      <c r="J247" s="80"/>
      <c r="K247" s="48"/>
      <c r="N247" s="185"/>
    </row>
    <row r="248" spans="1:14" s="15" customFormat="1" ht="119.25" customHeight="1">
      <c r="A248" s="52">
        <v>1917413</v>
      </c>
      <c r="B248" s="52">
        <v>7413</v>
      </c>
      <c r="C248" s="52" t="s">
        <v>443</v>
      </c>
      <c r="D248" s="54" t="s">
        <v>224</v>
      </c>
      <c r="E248" s="74" t="s">
        <v>90</v>
      </c>
      <c r="F248" s="74" t="s">
        <v>78</v>
      </c>
      <c r="G248" s="69">
        <f>SUM(H248+I248)</f>
        <v>505500</v>
      </c>
      <c r="H248" s="78">
        <v>500000</v>
      </c>
      <c r="I248" s="57">
        <v>5500</v>
      </c>
      <c r="J248" s="57"/>
      <c r="N248" s="185"/>
    </row>
    <row r="249" spans="1:14" s="61" customFormat="1" ht="109.5" customHeight="1">
      <c r="A249" s="52" t="s">
        <v>235</v>
      </c>
      <c r="B249" s="52" t="s">
        <v>236</v>
      </c>
      <c r="C249" s="52" t="s">
        <v>237</v>
      </c>
      <c r="D249" s="54" t="s">
        <v>442</v>
      </c>
      <c r="E249" s="74" t="s">
        <v>618</v>
      </c>
      <c r="F249" s="74" t="s">
        <v>502</v>
      </c>
      <c r="G249" s="69">
        <f>SUM(H249+I249)</f>
        <v>68400000</v>
      </c>
      <c r="H249" s="78">
        <v>68400000</v>
      </c>
      <c r="I249" s="57"/>
      <c r="J249" s="80">
        <f>I249</f>
        <v>0</v>
      </c>
      <c r="N249" s="185"/>
    </row>
    <row r="250" spans="1:16" s="15" customFormat="1" ht="119.25" customHeight="1" hidden="1">
      <c r="A250" s="284">
        <v>1917670</v>
      </c>
      <c r="B250" s="284">
        <v>7670</v>
      </c>
      <c r="C250" s="284" t="s">
        <v>411</v>
      </c>
      <c r="D250" s="285" t="s">
        <v>469</v>
      </c>
      <c r="E250" s="286" t="s">
        <v>593</v>
      </c>
      <c r="F250" s="286" t="s">
        <v>77</v>
      </c>
      <c r="G250" s="287">
        <f>SUM(H250+I250)</f>
        <v>0</v>
      </c>
      <c r="H250" s="78"/>
      <c r="I250" s="57"/>
      <c r="J250" s="80">
        <f>I250</f>
        <v>0</v>
      </c>
      <c r="K250" s="48"/>
      <c r="N250" s="185"/>
      <c r="P250" s="48"/>
    </row>
    <row r="251" spans="1:16" s="61" customFormat="1" ht="109.5" customHeight="1">
      <c r="A251" s="52">
        <v>1917670</v>
      </c>
      <c r="B251" s="52">
        <v>7670</v>
      </c>
      <c r="C251" s="52" t="s">
        <v>411</v>
      </c>
      <c r="D251" s="54" t="s">
        <v>469</v>
      </c>
      <c r="E251" s="74" t="s">
        <v>618</v>
      </c>
      <c r="F251" s="74" t="s">
        <v>502</v>
      </c>
      <c r="G251" s="69">
        <f>SUM(H251+I251)</f>
        <v>2000000</v>
      </c>
      <c r="H251" s="78"/>
      <c r="I251" s="57">
        <v>2000000</v>
      </c>
      <c r="J251" s="57">
        <f>I251</f>
        <v>2000000</v>
      </c>
      <c r="L251" s="107">
        <f>I251+I231+I230+I228+I226+I225+I73</f>
        <v>37600000</v>
      </c>
      <c r="N251" s="185"/>
      <c r="P251" s="107"/>
    </row>
    <row r="252" spans="1:14" s="15" customFormat="1" ht="58.5" customHeight="1">
      <c r="A252" s="65">
        <v>2700000</v>
      </c>
      <c r="B252" s="64"/>
      <c r="C252" s="64"/>
      <c r="D252" s="326" t="s">
        <v>199</v>
      </c>
      <c r="E252" s="327"/>
      <c r="F252" s="102" t="s">
        <v>584</v>
      </c>
      <c r="G252" s="47">
        <f>G253</f>
        <v>4141000</v>
      </c>
      <c r="H252" s="47">
        <f>H253</f>
        <v>4141000</v>
      </c>
      <c r="I252" s="47">
        <f>I253</f>
        <v>0</v>
      </c>
      <c r="J252" s="47">
        <f>J253</f>
        <v>0</v>
      </c>
      <c r="K252" s="48"/>
      <c r="N252" s="185"/>
    </row>
    <row r="253" spans="1:14" s="15" customFormat="1" ht="48" customHeight="1">
      <c r="A253" s="49">
        <v>2710000</v>
      </c>
      <c r="B253" s="50"/>
      <c r="C253" s="50"/>
      <c r="D253" s="321" t="s">
        <v>445</v>
      </c>
      <c r="E253" s="322"/>
      <c r="F253" s="155" t="s">
        <v>584</v>
      </c>
      <c r="G253" s="407">
        <f>SUM(G254+G255+G256+G257)</f>
        <v>4141000</v>
      </c>
      <c r="H253" s="407">
        <f>SUM(H254+H255+H256+H257)</f>
        <v>4141000</v>
      </c>
      <c r="I253" s="407">
        <f>SUM(I254+I255+I256+I257)</f>
        <v>0</v>
      </c>
      <c r="J253" s="407">
        <f>SUM(J254+J255+J256+J257)</f>
        <v>0</v>
      </c>
      <c r="K253" s="395">
        <f>H254+H255+H256+H257</f>
        <v>4141000</v>
      </c>
      <c r="L253" s="179">
        <f>I254+I255+I256+I257</f>
        <v>0</v>
      </c>
      <c r="M253" s="179">
        <f>K253+L253</f>
        <v>4141000</v>
      </c>
      <c r="N253" s="185">
        <f>M253-G253</f>
        <v>0</v>
      </c>
    </row>
    <row r="254" spans="1:14" s="15" customFormat="1" ht="102" customHeight="1">
      <c r="A254" s="88" t="s">
        <v>200</v>
      </c>
      <c r="B254" s="88" t="s">
        <v>433</v>
      </c>
      <c r="C254" s="88" t="s">
        <v>395</v>
      </c>
      <c r="D254" s="54" t="s">
        <v>471</v>
      </c>
      <c r="E254" s="55" t="s">
        <v>567</v>
      </c>
      <c r="F254" s="55" t="s">
        <v>626</v>
      </c>
      <c r="G254" s="69">
        <f>SUM(H254+I254)</f>
        <v>241000</v>
      </c>
      <c r="H254" s="56">
        <v>241000</v>
      </c>
      <c r="I254" s="80"/>
      <c r="J254" s="80"/>
      <c r="N254" s="185"/>
    </row>
    <row r="255" spans="1:14" s="15" customFormat="1" ht="102.75" customHeight="1" hidden="1">
      <c r="A255" s="52" t="s">
        <v>238</v>
      </c>
      <c r="B255" s="52" t="s">
        <v>239</v>
      </c>
      <c r="C255" s="53" t="s">
        <v>446</v>
      </c>
      <c r="D255" s="89" t="s">
        <v>221</v>
      </c>
      <c r="E255" s="74" t="s">
        <v>595</v>
      </c>
      <c r="F255" s="74" t="s">
        <v>616</v>
      </c>
      <c r="G255" s="69">
        <f>SUM(H255+I255)</f>
        <v>0</v>
      </c>
      <c r="H255" s="78"/>
      <c r="I255" s="57"/>
      <c r="J255" s="57">
        <f>I255</f>
        <v>0</v>
      </c>
      <c r="N255" s="185"/>
    </row>
    <row r="256" spans="1:14" s="15" customFormat="1" ht="116.25" customHeight="1" hidden="1">
      <c r="A256" s="52" t="s">
        <v>240</v>
      </c>
      <c r="B256" s="52" t="s">
        <v>241</v>
      </c>
      <c r="C256" s="52" t="s">
        <v>446</v>
      </c>
      <c r="D256" s="54" t="s">
        <v>470</v>
      </c>
      <c r="E256" s="74" t="s">
        <v>59</v>
      </c>
      <c r="F256" s="414" t="s">
        <v>56</v>
      </c>
      <c r="G256" s="69">
        <f>SUM(H256+I256)</f>
        <v>0</v>
      </c>
      <c r="H256" s="78"/>
      <c r="I256" s="57"/>
      <c r="J256" s="57">
        <f>I256</f>
        <v>0</v>
      </c>
      <c r="N256" s="185"/>
    </row>
    <row r="257" spans="1:14" s="101" customFormat="1" ht="116.25" customHeight="1">
      <c r="A257" s="93">
        <v>2717693</v>
      </c>
      <c r="B257" s="88" t="s">
        <v>222</v>
      </c>
      <c r="C257" s="88" t="s">
        <v>411</v>
      </c>
      <c r="D257" s="147" t="s">
        <v>223</v>
      </c>
      <c r="E257" s="73" t="s">
        <v>592</v>
      </c>
      <c r="F257" s="74" t="s">
        <v>53</v>
      </c>
      <c r="G257" s="69">
        <f>SUM(H257+I257)</f>
        <v>3900000</v>
      </c>
      <c r="H257" s="78">
        <v>3900000</v>
      </c>
      <c r="I257" s="57"/>
      <c r="J257" s="57">
        <f>I257</f>
        <v>0</v>
      </c>
      <c r="N257" s="185"/>
    </row>
    <row r="258" spans="1:14" s="101" customFormat="1" ht="70.5" customHeight="1">
      <c r="A258" s="65" t="s">
        <v>543</v>
      </c>
      <c r="B258" s="64"/>
      <c r="C258" s="64"/>
      <c r="D258" s="326" t="s">
        <v>437</v>
      </c>
      <c r="E258" s="327"/>
      <c r="F258" s="102" t="s">
        <v>584</v>
      </c>
      <c r="G258" s="47">
        <f>G259</f>
        <v>4448000</v>
      </c>
      <c r="H258" s="47">
        <f>H259</f>
        <v>248000</v>
      </c>
      <c r="I258" s="47">
        <f>I259</f>
        <v>4200000</v>
      </c>
      <c r="J258" s="47">
        <f>J259</f>
        <v>0</v>
      </c>
      <c r="N258" s="185"/>
    </row>
    <row r="259" spans="1:14" s="101" customFormat="1" ht="63" customHeight="1">
      <c r="A259" s="49" t="s">
        <v>544</v>
      </c>
      <c r="B259" s="50"/>
      <c r="C259" s="50"/>
      <c r="D259" s="321" t="s">
        <v>438</v>
      </c>
      <c r="E259" s="322"/>
      <c r="F259" s="155" t="s">
        <v>584</v>
      </c>
      <c r="G259" s="407">
        <f>SUM(G260+G261+G262+G263)</f>
        <v>4448000</v>
      </c>
      <c r="H259" s="407">
        <f>SUM(H260+H261+H262+H263)</f>
        <v>248000</v>
      </c>
      <c r="I259" s="407">
        <f>SUM(I260+I261+I262+I263)</f>
        <v>4200000</v>
      </c>
      <c r="J259" s="407">
        <f>SUM(J260+J261+J262+J263)</f>
        <v>0</v>
      </c>
      <c r="K259" s="395">
        <f>H260+H261+H262+H263</f>
        <v>248000</v>
      </c>
      <c r="L259" s="179">
        <f>I260+I261+I262+I263</f>
        <v>4200000</v>
      </c>
      <c r="M259" s="179">
        <f>K259+L259</f>
        <v>4448000</v>
      </c>
      <c r="N259" s="185">
        <f>M259-G259</f>
        <v>0</v>
      </c>
    </row>
    <row r="260" spans="1:14" s="101" customFormat="1" ht="103.5" customHeight="1">
      <c r="A260" s="88" t="s">
        <v>201</v>
      </c>
      <c r="B260" s="88" t="s">
        <v>433</v>
      </c>
      <c r="C260" s="88" t="s">
        <v>395</v>
      </c>
      <c r="D260" s="54" t="s">
        <v>471</v>
      </c>
      <c r="E260" s="55" t="s">
        <v>567</v>
      </c>
      <c r="F260" s="55" t="s">
        <v>626</v>
      </c>
      <c r="G260" s="69">
        <f>SUM(H260+I260)</f>
        <v>248000</v>
      </c>
      <c r="H260" s="56">
        <v>248000</v>
      </c>
      <c r="I260" s="80"/>
      <c r="J260" s="80"/>
      <c r="N260" s="185"/>
    </row>
    <row r="261" spans="1:14" s="101" customFormat="1" ht="108" customHeight="1" hidden="1">
      <c r="A261" s="296" t="s">
        <v>188</v>
      </c>
      <c r="B261" s="296" t="s">
        <v>186</v>
      </c>
      <c r="C261" s="297" t="s">
        <v>411</v>
      </c>
      <c r="D261" s="298" t="s">
        <v>469</v>
      </c>
      <c r="E261" s="288" t="s">
        <v>255</v>
      </c>
      <c r="F261" s="267" t="s">
        <v>189</v>
      </c>
      <c r="G261" s="69">
        <f>SUM(H261+I261)</f>
        <v>0</v>
      </c>
      <c r="H261" s="56"/>
      <c r="I261" s="80"/>
      <c r="J261" s="57">
        <f>I261</f>
        <v>0</v>
      </c>
      <c r="N261" s="185"/>
    </row>
    <row r="262" spans="1:14" s="101" customFormat="1" ht="103.5" customHeight="1" hidden="1">
      <c r="A262" s="52">
        <v>2818330</v>
      </c>
      <c r="B262" s="52">
        <v>8330</v>
      </c>
      <c r="C262" s="52" t="s">
        <v>440</v>
      </c>
      <c r="D262" s="54" t="s">
        <v>373</v>
      </c>
      <c r="E262" s="73" t="s">
        <v>592</v>
      </c>
      <c r="F262" s="74" t="s">
        <v>53</v>
      </c>
      <c r="G262" s="69">
        <f>SUM(H262+I262)</f>
        <v>0</v>
      </c>
      <c r="H262" s="78"/>
      <c r="I262" s="57"/>
      <c r="J262" s="57">
        <f>I262</f>
        <v>0</v>
      </c>
      <c r="N262" s="185"/>
    </row>
    <row r="263" spans="1:14" s="101" customFormat="1" ht="87.75" customHeight="1">
      <c r="A263" s="52">
        <v>2818340</v>
      </c>
      <c r="B263" s="52">
        <v>8340</v>
      </c>
      <c r="C263" s="52" t="s">
        <v>440</v>
      </c>
      <c r="D263" s="54" t="s">
        <v>552</v>
      </c>
      <c r="E263" s="129" t="s">
        <v>596</v>
      </c>
      <c r="F263" s="74" t="s">
        <v>50</v>
      </c>
      <c r="G263" s="69">
        <f>SUM(H263+I263)</f>
        <v>4200000</v>
      </c>
      <c r="H263" s="78"/>
      <c r="I263" s="57">
        <v>4200000</v>
      </c>
      <c r="J263" s="57"/>
      <c r="N263" s="185"/>
    </row>
    <row r="264" spans="1:14" s="101" customFormat="1" ht="87" customHeight="1">
      <c r="A264" s="65" t="s">
        <v>202</v>
      </c>
      <c r="B264" s="64"/>
      <c r="C264" s="64"/>
      <c r="D264" s="326" t="s">
        <v>269</v>
      </c>
      <c r="E264" s="327"/>
      <c r="F264" s="102" t="s">
        <v>584</v>
      </c>
      <c r="G264" s="47">
        <f>G265</f>
        <v>172000</v>
      </c>
      <c r="H264" s="47">
        <f>H265</f>
        <v>172000</v>
      </c>
      <c r="I264" s="47">
        <f>I265</f>
        <v>0</v>
      </c>
      <c r="J264" s="47">
        <f>J265</f>
        <v>0</v>
      </c>
      <c r="N264" s="185"/>
    </row>
    <row r="265" spans="1:14" s="101" customFormat="1" ht="75" customHeight="1">
      <c r="A265" s="49">
        <v>2910000</v>
      </c>
      <c r="B265" s="50"/>
      <c r="C265" s="50"/>
      <c r="D265" s="321" t="s">
        <v>444</v>
      </c>
      <c r="E265" s="322"/>
      <c r="F265" s="155" t="s">
        <v>584</v>
      </c>
      <c r="G265" s="407">
        <f>SUM(G266+G267)</f>
        <v>172000</v>
      </c>
      <c r="H265" s="407">
        <f>SUM(H266+H267)</f>
        <v>172000</v>
      </c>
      <c r="I265" s="407">
        <f>SUM(I266+I267)</f>
        <v>0</v>
      </c>
      <c r="J265" s="407">
        <f>SUM(J266+J267)</f>
        <v>0</v>
      </c>
      <c r="K265" s="395">
        <f>H266+H267</f>
        <v>172000</v>
      </c>
      <c r="L265" s="179">
        <f>I266+I267</f>
        <v>0</v>
      </c>
      <c r="M265" s="179">
        <f>K265+L265</f>
        <v>172000</v>
      </c>
      <c r="N265" s="185">
        <f>M265-G265</f>
        <v>0</v>
      </c>
    </row>
    <row r="266" spans="1:14" s="101" customFormat="1" ht="107.25" customHeight="1">
      <c r="A266" s="88" t="s">
        <v>203</v>
      </c>
      <c r="B266" s="88" t="s">
        <v>433</v>
      </c>
      <c r="C266" s="88" t="s">
        <v>395</v>
      </c>
      <c r="D266" s="54" t="s">
        <v>471</v>
      </c>
      <c r="E266" s="55" t="s">
        <v>567</v>
      </c>
      <c r="F266" s="55" t="s">
        <v>626</v>
      </c>
      <c r="G266" s="69">
        <f>SUM(H266+I266)</f>
        <v>172000</v>
      </c>
      <c r="H266" s="56">
        <v>172000</v>
      </c>
      <c r="I266" s="80"/>
      <c r="J266" s="80"/>
      <c r="K266" s="139"/>
      <c r="N266" s="185"/>
    </row>
    <row r="267" spans="1:14" s="101" customFormat="1" ht="63.75" customHeight="1" hidden="1">
      <c r="A267" s="52" t="s">
        <v>212</v>
      </c>
      <c r="B267" s="52">
        <v>9770</v>
      </c>
      <c r="C267" s="52" t="s">
        <v>433</v>
      </c>
      <c r="D267" s="75" t="s">
        <v>213</v>
      </c>
      <c r="E267" s="330" t="s">
        <v>139</v>
      </c>
      <c r="F267" s="409" t="s">
        <v>49</v>
      </c>
      <c r="G267" s="69">
        <f>SUM(H267+I267)</f>
        <v>0</v>
      </c>
      <c r="H267" s="78"/>
      <c r="I267" s="57"/>
      <c r="J267" s="57">
        <f>I267</f>
        <v>0</v>
      </c>
      <c r="N267" s="185"/>
    </row>
    <row r="268" spans="1:14" s="164" customFormat="1" ht="141" customHeight="1" hidden="1">
      <c r="A268" s="173"/>
      <c r="B268" s="173"/>
      <c r="C268" s="174"/>
      <c r="D268" s="159" t="s">
        <v>142</v>
      </c>
      <c r="E268" s="331"/>
      <c r="F268" s="409"/>
      <c r="G268" s="161">
        <f>H268+I268</f>
        <v>0</v>
      </c>
      <c r="H268" s="163"/>
      <c r="I268" s="168"/>
      <c r="J268" s="57">
        <f>I268</f>
        <v>0</v>
      </c>
      <c r="K268" s="176"/>
      <c r="N268" s="185"/>
    </row>
    <row r="269" spans="1:14" s="101" customFormat="1" ht="50.25" customHeight="1">
      <c r="A269" s="65" t="s">
        <v>423</v>
      </c>
      <c r="B269" s="64"/>
      <c r="C269" s="64"/>
      <c r="D269" s="326" t="s">
        <v>547</v>
      </c>
      <c r="E269" s="327"/>
      <c r="F269" s="102" t="s">
        <v>584</v>
      </c>
      <c r="G269" s="47">
        <f>G270</f>
        <v>5644800</v>
      </c>
      <c r="H269" s="47">
        <f>H270</f>
        <v>5326800</v>
      </c>
      <c r="I269" s="47">
        <f>I270</f>
        <v>318000</v>
      </c>
      <c r="J269" s="47">
        <f>J270</f>
        <v>318000</v>
      </c>
      <c r="N269" s="185"/>
    </row>
    <row r="270" spans="1:14" s="101" customFormat="1" ht="91.5" customHeight="1">
      <c r="A270" s="49" t="s">
        <v>424</v>
      </c>
      <c r="B270" s="50"/>
      <c r="C270" s="50"/>
      <c r="D270" s="321" t="s">
        <v>428</v>
      </c>
      <c r="E270" s="322"/>
      <c r="F270" s="155" t="s">
        <v>584</v>
      </c>
      <c r="G270" s="407">
        <f>SUM(G271+G272+G273+G274+G275+G276+G277+G278+G279+G280+G281)</f>
        <v>5644800</v>
      </c>
      <c r="H270" s="407">
        <f>SUM(H271+H272+H273+H274+H275+H276+H277+H278+H279+H280+H281)</f>
        <v>5326800</v>
      </c>
      <c r="I270" s="407">
        <f>SUM(I271+I272+I273+I274+I275+I276+I277+I278+I279+I280+I281)</f>
        <v>318000</v>
      </c>
      <c r="J270" s="407">
        <f>SUM(J271+J272+J273+J274+J275+J276+J277+J278+J279+J280+J281)</f>
        <v>318000</v>
      </c>
      <c r="K270" s="395">
        <f>H271+H272+H273+H274+H275+H276+H277+H278+H279+H280+H281</f>
        <v>5326800</v>
      </c>
      <c r="L270" s="179">
        <f>I271+I272+I273+I274+I275+I276+I277+I278+I279+I280+I281</f>
        <v>318000</v>
      </c>
      <c r="M270" s="179">
        <f>K270+L270</f>
        <v>5644800</v>
      </c>
      <c r="N270" s="185">
        <f>M270-G270</f>
        <v>0</v>
      </c>
    </row>
    <row r="271" spans="1:14" s="101" customFormat="1" ht="112.5" customHeight="1">
      <c r="A271" s="88" t="s">
        <v>204</v>
      </c>
      <c r="B271" s="88" t="s">
        <v>433</v>
      </c>
      <c r="C271" s="88" t="s">
        <v>395</v>
      </c>
      <c r="D271" s="54" t="s">
        <v>471</v>
      </c>
      <c r="E271" s="55" t="s">
        <v>567</v>
      </c>
      <c r="F271" s="55" t="s">
        <v>626</v>
      </c>
      <c r="G271" s="69">
        <f>SUM(H271+I271)</f>
        <v>213000</v>
      </c>
      <c r="H271" s="56">
        <v>213000</v>
      </c>
      <c r="I271" s="80"/>
      <c r="J271" s="80"/>
      <c r="K271" s="139"/>
      <c r="N271" s="185"/>
    </row>
    <row r="272" spans="1:14" s="101" customFormat="1" ht="212.25" customHeight="1" hidden="1">
      <c r="A272" s="88" t="s">
        <v>214</v>
      </c>
      <c r="B272" s="88" t="s">
        <v>215</v>
      </c>
      <c r="C272" s="88" t="s">
        <v>217</v>
      </c>
      <c r="D272" s="147" t="s">
        <v>216</v>
      </c>
      <c r="E272" s="85" t="s">
        <v>119</v>
      </c>
      <c r="F272" s="85" t="s">
        <v>44</v>
      </c>
      <c r="G272" s="69">
        <f aca="true" t="shared" si="19" ref="G272:G281">SUM(H272+I272)</f>
        <v>0</v>
      </c>
      <c r="H272" s="57"/>
      <c r="I272" s="80"/>
      <c r="J272" s="57">
        <f aca="true" t="shared" si="20" ref="J272:J281">I272</f>
        <v>0</v>
      </c>
      <c r="K272" s="79"/>
      <c r="N272" s="185"/>
    </row>
    <row r="273" spans="1:14" s="101" customFormat="1" ht="120.75" customHeight="1" hidden="1">
      <c r="A273" s="88" t="s">
        <v>214</v>
      </c>
      <c r="B273" s="88" t="s">
        <v>215</v>
      </c>
      <c r="C273" s="88" t="s">
        <v>217</v>
      </c>
      <c r="D273" s="147" t="s">
        <v>216</v>
      </c>
      <c r="E273" s="85" t="s">
        <v>599</v>
      </c>
      <c r="F273" s="85" t="s">
        <v>43</v>
      </c>
      <c r="G273" s="69">
        <f>SUM(H273+I273)</f>
        <v>0</v>
      </c>
      <c r="H273" s="57"/>
      <c r="I273" s="80"/>
      <c r="J273" s="57">
        <f t="shared" si="20"/>
        <v>0</v>
      </c>
      <c r="K273" s="79"/>
      <c r="N273" s="185"/>
    </row>
    <row r="274" spans="1:14" s="101" customFormat="1" ht="150" customHeight="1" hidden="1">
      <c r="A274" s="88" t="s">
        <v>218</v>
      </c>
      <c r="B274" s="88" t="s">
        <v>219</v>
      </c>
      <c r="C274" s="88" t="s">
        <v>217</v>
      </c>
      <c r="D274" s="109" t="s">
        <v>220</v>
      </c>
      <c r="E274" s="148" t="s">
        <v>598</v>
      </c>
      <c r="F274" s="55" t="s">
        <v>42</v>
      </c>
      <c r="G274" s="69">
        <f>SUM(H274+I274)</f>
        <v>0</v>
      </c>
      <c r="H274" s="56"/>
      <c r="I274" s="80"/>
      <c r="J274" s="57">
        <f t="shared" si="20"/>
        <v>0</v>
      </c>
      <c r="K274" s="79"/>
      <c r="N274" s="185"/>
    </row>
    <row r="275" spans="1:14" s="101" customFormat="1" ht="175.5" customHeight="1" hidden="1">
      <c r="A275" s="88" t="s">
        <v>218</v>
      </c>
      <c r="B275" s="88" t="s">
        <v>219</v>
      </c>
      <c r="C275" s="88" t="s">
        <v>217</v>
      </c>
      <c r="D275" s="109" t="s">
        <v>220</v>
      </c>
      <c r="E275" s="148" t="s">
        <v>362</v>
      </c>
      <c r="F275" s="55" t="s">
        <v>363</v>
      </c>
      <c r="G275" s="69">
        <f>SUM(H275+I275)</f>
        <v>0</v>
      </c>
      <c r="H275" s="56"/>
      <c r="I275" s="80"/>
      <c r="J275" s="57">
        <f t="shared" si="20"/>
        <v>0</v>
      </c>
      <c r="K275" s="79"/>
      <c r="N275" s="197"/>
    </row>
    <row r="276" spans="1:14" s="101" customFormat="1" ht="222.75" customHeight="1" hidden="1">
      <c r="A276" s="88" t="s">
        <v>218</v>
      </c>
      <c r="B276" s="88" t="s">
        <v>219</v>
      </c>
      <c r="C276" s="88" t="s">
        <v>217</v>
      </c>
      <c r="D276" s="109" t="s">
        <v>220</v>
      </c>
      <c r="E276" s="85" t="s">
        <v>173</v>
      </c>
      <c r="F276" s="85" t="s">
        <v>41</v>
      </c>
      <c r="G276" s="69">
        <f>SUM(H276+I276)</f>
        <v>0</v>
      </c>
      <c r="H276" s="57"/>
      <c r="I276" s="80"/>
      <c r="J276" s="57">
        <f t="shared" si="20"/>
        <v>0</v>
      </c>
      <c r="K276" s="79"/>
      <c r="N276" s="185"/>
    </row>
    <row r="277" spans="1:14" s="101" customFormat="1" ht="135" customHeight="1" hidden="1">
      <c r="A277" s="88" t="s">
        <v>218</v>
      </c>
      <c r="B277" s="88" t="s">
        <v>219</v>
      </c>
      <c r="C277" s="88" t="s">
        <v>217</v>
      </c>
      <c r="D277" s="109" t="s">
        <v>220</v>
      </c>
      <c r="E277" s="85" t="s">
        <v>599</v>
      </c>
      <c r="F277" s="85" t="s">
        <v>40</v>
      </c>
      <c r="G277" s="69">
        <f>SUM(H277+I277)</f>
        <v>0</v>
      </c>
      <c r="H277" s="57"/>
      <c r="I277" s="80"/>
      <c r="J277" s="57">
        <f t="shared" si="20"/>
        <v>0</v>
      </c>
      <c r="K277" s="79"/>
      <c r="N277" s="185"/>
    </row>
    <row r="278" spans="1:14" s="101" customFormat="1" ht="81" customHeight="1">
      <c r="A278" s="52">
        <v>3117130</v>
      </c>
      <c r="B278" s="52">
        <v>7130</v>
      </c>
      <c r="C278" s="52" t="s">
        <v>429</v>
      </c>
      <c r="D278" s="54" t="s">
        <v>548</v>
      </c>
      <c r="E278" s="74" t="s">
        <v>600</v>
      </c>
      <c r="F278" s="74" t="s">
        <v>38</v>
      </c>
      <c r="G278" s="69">
        <f t="shared" si="19"/>
        <v>5113800</v>
      </c>
      <c r="H278" s="78">
        <f>113800+5000000</f>
        <v>5113800</v>
      </c>
      <c r="I278" s="57"/>
      <c r="J278" s="57">
        <f t="shared" si="20"/>
        <v>0</v>
      </c>
      <c r="N278" s="185"/>
    </row>
    <row r="279" spans="1:14" s="101" customFormat="1" ht="126.75" customHeight="1">
      <c r="A279" s="52">
        <v>3117650</v>
      </c>
      <c r="B279" s="52">
        <v>7650</v>
      </c>
      <c r="C279" s="52" t="s">
        <v>411</v>
      </c>
      <c r="D279" s="54" t="s">
        <v>337</v>
      </c>
      <c r="E279" s="74" t="s">
        <v>600</v>
      </c>
      <c r="F279" s="74" t="s">
        <v>37</v>
      </c>
      <c r="G279" s="69">
        <f t="shared" si="19"/>
        <v>106000</v>
      </c>
      <c r="H279" s="78"/>
      <c r="I279" s="57">
        <v>106000</v>
      </c>
      <c r="J279" s="57">
        <f t="shared" si="20"/>
        <v>106000</v>
      </c>
      <c r="N279" s="185"/>
    </row>
    <row r="280" spans="1:14" s="101" customFormat="1" ht="190.5" customHeight="1">
      <c r="A280" s="52">
        <v>3117660</v>
      </c>
      <c r="B280" s="52">
        <v>7660</v>
      </c>
      <c r="C280" s="52" t="s">
        <v>411</v>
      </c>
      <c r="D280" s="54" t="s">
        <v>293</v>
      </c>
      <c r="E280" s="74" t="s">
        <v>600</v>
      </c>
      <c r="F280" s="74" t="s">
        <v>35</v>
      </c>
      <c r="G280" s="69">
        <f t="shared" si="19"/>
        <v>212000</v>
      </c>
      <c r="H280" s="78"/>
      <c r="I280" s="57">
        <v>212000</v>
      </c>
      <c r="J280" s="57">
        <f t="shared" si="20"/>
        <v>212000</v>
      </c>
      <c r="N280" s="185"/>
    </row>
    <row r="281" spans="1:14" s="101" customFormat="1" ht="127.5" customHeight="1" hidden="1">
      <c r="A281" s="88" t="s">
        <v>242</v>
      </c>
      <c r="B281" s="88" t="s">
        <v>222</v>
      </c>
      <c r="C281" s="88" t="s">
        <v>411</v>
      </c>
      <c r="D281" s="147" t="s">
        <v>243</v>
      </c>
      <c r="E281" s="148" t="s">
        <v>601</v>
      </c>
      <c r="F281" s="55" t="s">
        <v>36</v>
      </c>
      <c r="G281" s="69">
        <f t="shared" si="19"/>
        <v>0</v>
      </c>
      <c r="H281" s="56"/>
      <c r="I281" s="80"/>
      <c r="J281" s="57">
        <f t="shared" si="20"/>
        <v>0</v>
      </c>
      <c r="N281" s="185"/>
    </row>
    <row r="282" spans="1:14" s="101" customFormat="1" ht="47.25" customHeight="1">
      <c r="A282" s="65" t="s">
        <v>205</v>
      </c>
      <c r="B282" s="64"/>
      <c r="C282" s="64"/>
      <c r="D282" s="326" t="s">
        <v>207</v>
      </c>
      <c r="E282" s="327"/>
      <c r="F282" s="102" t="s">
        <v>584</v>
      </c>
      <c r="G282" s="47">
        <f>G283</f>
        <v>5520000</v>
      </c>
      <c r="H282" s="47">
        <f>H283</f>
        <v>5520000</v>
      </c>
      <c r="I282" s="47">
        <f>I283</f>
        <v>0</v>
      </c>
      <c r="J282" s="47">
        <f>J283</f>
        <v>0</v>
      </c>
      <c r="N282" s="185"/>
    </row>
    <row r="283" spans="1:14" s="101" customFormat="1" ht="48.75" customHeight="1">
      <c r="A283" s="49" t="s">
        <v>206</v>
      </c>
      <c r="B283" s="50"/>
      <c r="C283" s="50"/>
      <c r="D283" s="321" t="s">
        <v>425</v>
      </c>
      <c r="E283" s="322"/>
      <c r="F283" s="155" t="s">
        <v>584</v>
      </c>
      <c r="G283" s="407">
        <f>G284+G285</f>
        <v>5520000</v>
      </c>
      <c r="H283" s="407">
        <f>H284+H285</f>
        <v>5520000</v>
      </c>
      <c r="I283" s="407">
        <f>I284+I285</f>
        <v>0</v>
      </c>
      <c r="J283" s="407">
        <f>J284+J285</f>
        <v>0</v>
      </c>
      <c r="K283" s="399">
        <f>H284+H285</f>
        <v>5520000</v>
      </c>
      <c r="L283" s="151">
        <f>I284+I285</f>
        <v>0</v>
      </c>
      <c r="M283" s="151">
        <f>K283+L283</f>
        <v>5520000</v>
      </c>
      <c r="N283" s="185">
        <f>M283-G283</f>
        <v>0</v>
      </c>
    </row>
    <row r="284" spans="1:14" s="101" customFormat="1" ht="105" customHeight="1">
      <c r="A284" s="52" t="s">
        <v>208</v>
      </c>
      <c r="B284" s="88" t="s">
        <v>433</v>
      </c>
      <c r="C284" s="52" t="s">
        <v>395</v>
      </c>
      <c r="D284" s="54" t="s">
        <v>471</v>
      </c>
      <c r="E284" s="55" t="s">
        <v>567</v>
      </c>
      <c r="F284" s="55" t="s">
        <v>626</v>
      </c>
      <c r="G284" s="69">
        <f>SUM(H284+I284)</f>
        <v>5520000</v>
      </c>
      <c r="H284" s="56">
        <v>5520000</v>
      </c>
      <c r="I284" s="57"/>
      <c r="J284" s="57"/>
      <c r="N284" s="185"/>
    </row>
    <row r="285" spans="1:14" s="101" customFormat="1" ht="87" customHeight="1" hidden="1">
      <c r="A285" s="52">
        <v>3216030</v>
      </c>
      <c r="B285" s="52">
        <v>6030</v>
      </c>
      <c r="C285" s="52" t="s">
        <v>398</v>
      </c>
      <c r="D285" s="54" t="s">
        <v>7</v>
      </c>
      <c r="E285" s="265" t="s">
        <v>602</v>
      </c>
      <c r="F285" s="265" t="s">
        <v>620</v>
      </c>
      <c r="G285" s="77">
        <f>H285+I285</f>
        <v>0</v>
      </c>
      <c r="H285" s="80"/>
      <c r="I285" s="57"/>
      <c r="J285" s="57">
        <f>I285</f>
        <v>0</v>
      </c>
      <c r="N285" s="185"/>
    </row>
    <row r="286" spans="1:14" s="101" customFormat="1" ht="36" customHeight="1">
      <c r="A286" s="65" t="s">
        <v>549</v>
      </c>
      <c r="B286" s="64"/>
      <c r="C286" s="64"/>
      <c r="D286" s="326" t="s">
        <v>550</v>
      </c>
      <c r="E286" s="327"/>
      <c r="F286" s="102" t="s">
        <v>584</v>
      </c>
      <c r="G286" s="47">
        <f>G287</f>
        <v>1623500</v>
      </c>
      <c r="H286" s="47">
        <f>H287</f>
        <v>1623500</v>
      </c>
      <c r="I286" s="47">
        <f>I287</f>
        <v>0</v>
      </c>
      <c r="J286" s="47">
        <f>J287</f>
        <v>0</v>
      </c>
      <c r="N286" s="185"/>
    </row>
    <row r="287" spans="1:14" s="101" customFormat="1" ht="53.25" customHeight="1">
      <c r="A287" s="49" t="s">
        <v>551</v>
      </c>
      <c r="B287" s="50"/>
      <c r="C287" s="50"/>
      <c r="D287" s="321" t="s">
        <v>426</v>
      </c>
      <c r="E287" s="322"/>
      <c r="F287" s="155" t="s">
        <v>584</v>
      </c>
      <c r="G287" s="407">
        <f>G288+G289+G290</f>
        <v>1623500</v>
      </c>
      <c r="H287" s="407">
        <f>H288+H289+H290</f>
        <v>1623500</v>
      </c>
      <c r="I287" s="407">
        <f>I288+I289+I290</f>
        <v>0</v>
      </c>
      <c r="J287" s="407">
        <f>J288+J289+J290</f>
        <v>0</v>
      </c>
      <c r="K287" s="400">
        <f>H288+H289+H290</f>
        <v>1623500</v>
      </c>
      <c r="L287" s="153">
        <f>I288+I289+I290</f>
        <v>0</v>
      </c>
      <c r="M287" s="153">
        <f>K287+L287</f>
        <v>1623500</v>
      </c>
      <c r="N287" s="185">
        <f>M287-G287</f>
        <v>0</v>
      </c>
    </row>
    <row r="288" spans="1:14" s="101" customFormat="1" ht="108.75" customHeight="1">
      <c r="A288" s="88" t="s">
        <v>209</v>
      </c>
      <c r="B288" s="88" t="s">
        <v>433</v>
      </c>
      <c r="C288" s="88" t="s">
        <v>395</v>
      </c>
      <c r="D288" s="54" t="s">
        <v>471</v>
      </c>
      <c r="E288" s="55" t="s">
        <v>251</v>
      </c>
      <c r="F288" s="55" t="s">
        <v>626</v>
      </c>
      <c r="G288" s="77">
        <f>H288+I288</f>
        <v>241000</v>
      </c>
      <c r="H288" s="56">
        <v>241000</v>
      </c>
      <c r="I288" s="80"/>
      <c r="J288" s="80"/>
      <c r="K288" s="139"/>
      <c r="N288" s="185"/>
    </row>
    <row r="289" spans="1:15" s="101" customFormat="1" ht="165" customHeight="1">
      <c r="A289" s="88" t="s">
        <v>466</v>
      </c>
      <c r="B289" s="52">
        <v>6020</v>
      </c>
      <c r="C289" s="52" t="s">
        <v>398</v>
      </c>
      <c r="D289" s="54" t="s">
        <v>561</v>
      </c>
      <c r="E289" s="74" t="s">
        <v>369</v>
      </c>
      <c r="F289" s="74" t="s">
        <v>120</v>
      </c>
      <c r="G289" s="77">
        <f>H289+I289</f>
        <v>1382500</v>
      </c>
      <c r="H289" s="78">
        <v>1382500</v>
      </c>
      <c r="I289" s="80">
        <v>0</v>
      </c>
      <c r="J289" s="57">
        <f>I289</f>
        <v>0</v>
      </c>
      <c r="N289" s="185"/>
      <c r="O289" s="305"/>
    </row>
    <row r="290" spans="1:14" s="101" customFormat="1" ht="129" customHeight="1" hidden="1">
      <c r="A290" s="52">
        <v>3417610</v>
      </c>
      <c r="B290" s="52">
        <v>7610</v>
      </c>
      <c r="C290" s="52" t="s">
        <v>427</v>
      </c>
      <c r="D290" s="54" t="s">
        <v>468</v>
      </c>
      <c r="E290" s="74" t="s">
        <v>292</v>
      </c>
      <c r="F290" s="74" t="s">
        <v>34</v>
      </c>
      <c r="G290" s="77">
        <f>H290+I290</f>
        <v>0</v>
      </c>
      <c r="H290" s="78"/>
      <c r="I290" s="57"/>
      <c r="J290" s="57">
        <f>I290</f>
        <v>0</v>
      </c>
      <c r="N290" s="185"/>
    </row>
    <row r="291" spans="1:14" s="101" customFormat="1" ht="39" customHeight="1">
      <c r="A291" s="65">
        <v>3700000</v>
      </c>
      <c r="B291" s="64"/>
      <c r="C291" s="65"/>
      <c r="D291" s="354" t="s">
        <v>210</v>
      </c>
      <c r="E291" s="355"/>
      <c r="F291" s="134" t="s">
        <v>584</v>
      </c>
      <c r="G291" s="135">
        <f>G292</f>
        <v>211000</v>
      </c>
      <c r="H291" s="135">
        <f>H292</f>
        <v>211000</v>
      </c>
      <c r="I291" s="135">
        <f>I292</f>
        <v>0</v>
      </c>
      <c r="J291" s="135">
        <f>J292</f>
        <v>0</v>
      </c>
      <c r="N291" s="185"/>
    </row>
    <row r="292" spans="1:14" s="150" customFormat="1" ht="36" customHeight="1">
      <c r="A292" s="49">
        <v>3710000</v>
      </c>
      <c r="B292" s="50"/>
      <c r="C292" s="49"/>
      <c r="D292" s="321" t="s">
        <v>8</v>
      </c>
      <c r="E292" s="322"/>
      <c r="F292" s="155" t="s">
        <v>584</v>
      </c>
      <c r="G292" s="407">
        <f>SUM(G293+G294+G296+G297+G298)</f>
        <v>211000</v>
      </c>
      <c r="H292" s="407">
        <f>SUM(H293+H294+H296+H297+H298)</f>
        <v>211000</v>
      </c>
      <c r="I292" s="407">
        <f>SUM(I293+I294+I296+I297+I298)</f>
        <v>0</v>
      </c>
      <c r="J292" s="407">
        <f>SUM(J293+J294+J296+J297+J298)</f>
        <v>0</v>
      </c>
      <c r="K292" s="399">
        <f>H293+H294+H296+H297+H298</f>
        <v>211000</v>
      </c>
      <c r="L292" s="151">
        <f>I293+I294+I296+I297+I298</f>
        <v>0</v>
      </c>
      <c r="M292" s="151">
        <f>K292+L292</f>
        <v>211000</v>
      </c>
      <c r="N292" s="185">
        <f>M292-G292</f>
        <v>0</v>
      </c>
    </row>
    <row r="293" spans="1:14" s="101" customFormat="1" ht="103.5" customHeight="1">
      <c r="A293" s="93">
        <v>3710180</v>
      </c>
      <c r="B293" s="88" t="s">
        <v>433</v>
      </c>
      <c r="C293" s="88" t="s">
        <v>395</v>
      </c>
      <c r="D293" s="54" t="s">
        <v>471</v>
      </c>
      <c r="E293" s="55" t="s">
        <v>567</v>
      </c>
      <c r="F293" s="55" t="s">
        <v>626</v>
      </c>
      <c r="G293" s="69">
        <f>SUM(H293+I293)</f>
        <v>211000</v>
      </c>
      <c r="H293" s="56">
        <v>211000</v>
      </c>
      <c r="I293" s="57"/>
      <c r="J293" s="57"/>
      <c r="N293" s="185"/>
    </row>
    <row r="294" spans="1:14" s="101" customFormat="1" ht="59.25" customHeight="1" hidden="1">
      <c r="A294" s="52" t="s">
        <v>137</v>
      </c>
      <c r="B294" s="52">
        <v>9770</v>
      </c>
      <c r="C294" s="52" t="s">
        <v>433</v>
      </c>
      <c r="D294" s="75" t="s">
        <v>213</v>
      </c>
      <c r="E294" s="356" t="s">
        <v>158</v>
      </c>
      <c r="F294" s="403" t="s">
        <v>503</v>
      </c>
      <c r="G294" s="69">
        <f>SUM(H294+I294)</f>
        <v>0</v>
      </c>
      <c r="H294" s="56"/>
      <c r="I294" s="57"/>
      <c r="J294" s="57">
        <f>I294</f>
        <v>0</v>
      </c>
      <c r="N294" s="185"/>
    </row>
    <row r="295" spans="1:14" s="164" customFormat="1" ht="81" customHeight="1" hidden="1">
      <c r="A295" s="173"/>
      <c r="B295" s="173"/>
      <c r="C295" s="174"/>
      <c r="D295" s="159" t="s">
        <v>143</v>
      </c>
      <c r="E295" s="357"/>
      <c r="F295" s="403"/>
      <c r="G295" s="161">
        <f>H295+I295</f>
        <v>0</v>
      </c>
      <c r="H295" s="163"/>
      <c r="I295" s="168"/>
      <c r="J295" s="57">
        <f>I295</f>
        <v>0</v>
      </c>
      <c r="K295" s="176"/>
      <c r="N295" s="185"/>
    </row>
    <row r="296" spans="1:14" s="101" customFormat="1" ht="147" customHeight="1" hidden="1">
      <c r="A296" s="93" t="s">
        <v>140</v>
      </c>
      <c r="B296" s="88">
        <v>9800</v>
      </c>
      <c r="C296" s="88" t="s">
        <v>433</v>
      </c>
      <c r="D296" s="54" t="s">
        <v>141</v>
      </c>
      <c r="E296" s="55" t="s">
        <v>159</v>
      </c>
      <c r="F296" s="55" t="s">
        <v>503</v>
      </c>
      <c r="G296" s="69">
        <f>SUM(H296+I296)</f>
        <v>0</v>
      </c>
      <c r="H296" s="56"/>
      <c r="I296" s="57"/>
      <c r="J296" s="57">
        <f>I296</f>
        <v>0</v>
      </c>
      <c r="N296" s="185"/>
    </row>
    <row r="297" spans="1:14" s="101" customFormat="1" ht="152.25" customHeight="1" hidden="1">
      <c r="A297" s="93" t="s">
        <v>140</v>
      </c>
      <c r="B297" s="88">
        <v>9800</v>
      </c>
      <c r="C297" s="88" t="s">
        <v>433</v>
      </c>
      <c r="D297" s="54" t="s">
        <v>141</v>
      </c>
      <c r="E297" s="55" t="s">
        <v>597</v>
      </c>
      <c r="F297" s="55" t="s">
        <v>505</v>
      </c>
      <c r="G297" s="69">
        <f>SUM(H297+I297)</f>
        <v>0</v>
      </c>
      <c r="H297" s="56"/>
      <c r="I297" s="57"/>
      <c r="J297" s="57">
        <f>I297</f>
        <v>0</v>
      </c>
      <c r="N297" s="185"/>
    </row>
    <row r="298" spans="1:14" s="101" customFormat="1" ht="348.75" customHeight="1" hidden="1">
      <c r="A298" s="93" t="s">
        <v>140</v>
      </c>
      <c r="B298" s="88">
        <v>9800</v>
      </c>
      <c r="C298" s="88" t="s">
        <v>433</v>
      </c>
      <c r="D298" s="54" t="s">
        <v>141</v>
      </c>
      <c r="E298" s="267" t="s">
        <v>160</v>
      </c>
      <c r="F298" s="267" t="s">
        <v>504</v>
      </c>
      <c r="G298" s="69">
        <f>SUM(H298+I298)</f>
        <v>0</v>
      </c>
      <c r="H298" s="56"/>
      <c r="I298" s="57"/>
      <c r="J298" s="57">
        <f>I298</f>
        <v>0</v>
      </c>
      <c r="K298" s="139"/>
      <c r="N298" s="185"/>
    </row>
    <row r="299" spans="1:14" s="15" customFormat="1" ht="53.25" customHeight="1">
      <c r="A299" s="65" t="s">
        <v>569</v>
      </c>
      <c r="B299" s="64"/>
      <c r="C299" s="64"/>
      <c r="D299" s="326" t="s">
        <v>270</v>
      </c>
      <c r="E299" s="327"/>
      <c r="F299" s="102" t="s">
        <v>584</v>
      </c>
      <c r="G299" s="47">
        <f>G300</f>
        <v>1000000</v>
      </c>
      <c r="H299" s="47">
        <f>H300</f>
        <v>1000000</v>
      </c>
      <c r="I299" s="47">
        <f>I300</f>
        <v>0</v>
      </c>
      <c r="J299" s="47">
        <f>J300</f>
        <v>0</v>
      </c>
      <c r="N299" s="185"/>
    </row>
    <row r="300" spans="1:14" s="68" customFormat="1" ht="50.25" customHeight="1">
      <c r="A300" s="49" t="s">
        <v>568</v>
      </c>
      <c r="B300" s="50"/>
      <c r="C300" s="50"/>
      <c r="D300" s="321" t="s">
        <v>447</v>
      </c>
      <c r="E300" s="322"/>
      <c r="F300" s="155" t="s">
        <v>584</v>
      </c>
      <c r="G300" s="407">
        <f>SUM(G301+G302+G303+G304+G305)</f>
        <v>1000000</v>
      </c>
      <c r="H300" s="407">
        <f>SUM(H301+H302+H303+H304+H305)</f>
        <v>1000000</v>
      </c>
      <c r="I300" s="407">
        <f>SUM(I301+I302+I303+I304+I305)</f>
        <v>0</v>
      </c>
      <c r="J300" s="407">
        <f>SUM(J301+J302+J303+J304+J305)</f>
        <v>0</v>
      </c>
      <c r="K300" s="399">
        <f>H301+H302+H303+H304+H305</f>
        <v>1000000</v>
      </c>
      <c r="L300" s="151">
        <f>I301+I302+I303+I304+I305</f>
        <v>0</v>
      </c>
      <c r="M300" s="151">
        <f>K300+L300</f>
        <v>1000000</v>
      </c>
      <c r="N300" s="185">
        <f>M300-G300</f>
        <v>0</v>
      </c>
    </row>
    <row r="301" spans="1:14" s="15" customFormat="1" ht="112.5" customHeight="1" hidden="1">
      <c r="A301" s="52" t="s">
        <v>570</v>
      </c>
      <c r="B301" s="53" t="s">
        <v>433</v>
      </c>
      <c r="C301" s="52" t="s">
        <v>395</v>
      </c>
      <c r="D301" s="54" t="s">
        <v>471</v>
      </c>
      <c r="E301" s="55" t="s">
        <v>567</v>
      </c>
      <c r="F301" s="55" t="s">
        <v>626</v>
      </c>
      <c r="G301" s="69">
        <f>SUM(H301+I301)</f>
        <v>0</v>
      </c>
      <c r="H301" s="56"/>
      <c r="I301" s="57"/>
      <c r="J301" s="57"/>
      <c r="K301" s="48"/>
      <c r="N301" s="185"/>
    </row>
    <row r="302" spans="1:14" s="15" customFormat="1" ht="123.75" customHeight="1" hidden="1">
      <c r="A302" s="52" t="s">
        <v>570</v>
      </c>
      <c r="B302" s="53" t="s">
        <v>433</v>
      </c>
      <c r="C302" s="52" t="s">
        <v>395</v>
      </c>
      <c r="D302" s="54" t="s">
        <v>472</v>
      </c>
      <c r="E302" s="59" t="s">
        <v>252</v>
      </c>
      <c r="F302" s="59" t="s">
        <v>627</v>
      </c>
      <c r="G302" s="76">
        <f>SUM(H302+I302)</f>
        <v>0</v>
      </c>
      <c r="H302" s="57"/>
      <c r="I302" s="57"/>
      <c r="J302" s="57"/>
      <c r="N302" s="185"/>
    </row>
    <row r="303" spans="1:14" s="100" customFormat="1" ht="141" customHeight="1">
      <c r="A303" s="152">
        <v>4113133</v>
      </c>
      <c r="B303" s="152">
        <v>1040</v>
      </c>
      <c r="C303" s="152">
        <v>3133</v>
      </c>
      <c r="D303" s="96" t="s">
        <v>439</v>
      </c>
      <c r="E303" s="110" t="s">
        <v>389</v>
      </c>
      <c r="F303" s="110" t="s">
        <v>559</v>
      </c>
      <c r="G303" s="90">
        <f>H303+I303</f>
        <v>1000000</v>
      </c>
      <c r="H303" s="91">
        <v>1000000</v>
      </c>
      <c r="I303" s="80"/>
      <c r="J303" s="80"/>
      <c r="K303" s="122"/>
      <c r="N303" s="185"/>
    </row>
    <row r="304" spans="1:14" s="15" customFormat="1" ht="99" customHeight="1" hidden="1">
      <c r="A304" s="52">
        <v>4113210</v>
      </c>
      <c r="B304" s="52">
        <v>3210</v>
      </c>
      <c r="C304" s="52" t="s">
        <v>396</v>
      </c>
      <c r="D304" s="54" t="s">
        <v>397</v>
      </c>
      <c r="E304" s="110" t="s">
        <v>55</v>
      </c>
      <c r="F304" s="302" t="s">
        <v>56</v>
      </c>
      <c r="G304" s="90">
        <f>H304+I304</f>
        <v>0</v>
      </c>
      <c r="H304" s="56"/>
      <c r="I304" s="56"/>
      <c r="J304" s="57">
        <f>I304</f>
        <v>0</v>
      </c>
      <c r="N304" s="185"/>
    </row>
    <row r="305" spans="1:14" s="15" customFormat="1" ht="95.25" customHeight="1" hidden="1">
      <c r="A305" s="52">
        <v>4116030</v>
      </c>
      <c r="B305" s="52">
        <v>6030</v>
      </c>
      <c r="C305" s="52" t="s">
        <v>398</v>
      </c>
      <c r="D305" s="54" t="s">
        <v>7</v>
      </c>
      <c r="E305" s="265" t="s">
        <v>621</v>
      </c>
      <c r="F305" s="265" t="s">
        <v>620</v>
      </c>
      <c r="G305" s="77">
        <f>H305+I305</f>
        <v>0</v>
      </c>
      <c r="H305" s="80"/>
      <c r="I305" s="80"/>
      <c r="J305" s="57">
        <f>I305</f>
        <v>0</v>
      </c>
      <c r="N305" s="185"/>
    </row>
    <row r="306" spans="1:14" s="15" customFormat="1" ht="54.75" customHeight="1" hidden="1">
      <c r="A306" s="65" t="s">
        <v>571</v>
      </c>
      <c r="B306" s="64"/>
      <c r="C306" s="64"/>
      <c r="D306" s="326" t="s">
        <v>270</v>
      </c>
      <c r="E306" s="327"/>
      <c r="F306" s="102" t="s">
        <v>584</v>
      </c>
      <c r="G306" s="70">
        <f>G307</f>
        <v>0</v>
      </c>
      <c r="H306" s="70">
        <f>H307</f>
        <v>0</v>
      </c>
      <c r="I306" s="70">
        <f>I307</f>
        <v>0</v>
      </c>
      <c r="J306" s="70">
        <f>J307</f>
        <v>0</v>
      </c>
      <c r="N306" s="185"/>
    </row>
    <row r="307" spans="1:14" s="68" customFormat="1" ht="41.25" customHeight="1" hidden="1">
      <c r="A307" s="49">
        <v>4210000</v>
      </c>
      <c r="B307" s="50"/>
      <c r="C307" s="50"/>
      <c r="D307" s="321" t="s">
        <v>448</v>
      </c>
      <c r="E307" s="322"/>
      <c r="F307" s="155" t="s">
        <v>584</v>
      </c>
      <c r="G307" s="407">
        <f>SUM(G308+G309+G310+G311+G312)</f>
        <v>0</v>
      </c>
      <c r="H307" s="407">
        <f>SUM(H308+H309+H310+H311+H312)</f>
        <v>0</v>
      </c>
      <c r="I307" s="407">
        <f>SUM(I308+I309+I310+I311+I312)</f>
        <v>0</v>
      </c>
      <c r="J307" s="407">
        <f>SUM(J308+J309+J310+J311+J312)</f>
        <v>0</v>
      </c>
      <c r="K307" s="400">
        <f>H308+H309+H310+H311+H312</f>
        <v>0</v>
      </c>
      <c r="L307" s="153">
        <f>I308+I309+I310+I311+I312</f>
        <v>0</v>
      </c>
      <c r="M307" s="153">
        <f>K307+L307</f>
        <v>0</v>
      </c>
      <c r="N307" s="185">
        <f>M307-G307</f>
        <v>0</v>
      </c>
    </row>
    <row r="308" spans="1:14" s="15" customFormat="1" ht="105" customHeight="1" hidden="1">
      <c r="A308" s="52" t="s">
        <v>573</v>
      </c>
      <c r="B308" s="53" t="s">
        <v>433</v>
      </c>
      <c r="C308" s="52" t="s">
        <v>395</v>
      </c>
      <c r="D308" s="54" t="s">
        <v>471</v>
      </c>
      <c r="E308" s="55" t="s">
        <v>251</v>
      </c>
      <c r="F308" s="55" t="s">
        <v>626</v>
      </c>
      <c r="G308" s="69">
        <f>SUM(H308+I308)</f>
        <v>0</v>
      </c>
      <c r="H308" s="56"/>
      <c r="I308" s="57"/>
      <c r="J308" s="57"/>
      <c r="N308" s="185"/>
    </row>
    <row r="309" spans="1:14" s="15" customFormat="1" ht="129.75" customHeight="1" hidden="1">
      <c r="A309" s="52" t="s">
        <v>573</v>
      </c>
      <c r="B309" s="53" t="s">
        <v>433</v>
      </c>
      <c r="C309" s="52" t="s">
        <v>395</v>
      </c>
      <c r="D309" s="54" t="s">
        <v>472</v>
      </c>
      <c r="E309" s="59" t="s">
        <v>252</v>
      </c>
      <c r="F309" s="59" t="s">
        <v>628</v>
      </c>
      <c r="G309" s="69">
        <f>SUM(H309+I309)</f>
        <v>0</v>
      </c>
      <c r="H309" s="57"/>
      <c r="I309" s="57"/>
      <c r="J309" s="57"/>
      <c r="N309" s="185"/>
    </row>
    <row r="310" spans="1:14" s="15" customFormat="1" ht="90.75" customHeight="1" hidden="1">
      <c r="A310" s="52">
        <v>4213210</v>
      </c>
      <c r="B310" s="52">
        <v>3210</v>
      </c>
      <c r="C310" s="52" t="s">
        <v>396</v>
      </c>
      <c r="D310" s="54" t="s">
        <v>397</v>
      </c>
      <c r="E310" s="110" t="s">
        <v>55</v>
      </c>
      <c r="F310" s="302" t="s">
        <v>56</v>
      </c>
      <c r="G310" s="90">
        <f>H310+I310</f>
        <v>0</v>
      </c>
      <c r="H310" s="56"/>
      <c r="I310" s="56"/>
      <c r="J310" s="57">
        <f>I310</f>
        <v>0</v>
      </c>
      <c r="N310" s="185"/>
    </row>
    <row r="311" spans="1:14" s="15" customFormat="1" ht="93" customHeight="1" hidden="1">
      <c r="A311" s="52">
        <v>4216017</v>
      </c>
      <c r="B311" s="52">
        <v>6017</v>
      </c>
      <c r="C311" s="53" t="s">
        <v>398</v>
      </c>
      <c r="D311" s="54" t="s">
        <v>261</v>
      </c>
      <c r="E311" s="265" t="s">
        <v>622</v>
      </c>
      <c r="F311" s="265" t="s">
        <v>620</v>
      </c>
      <c r="G311" s="77">
        <f>H311+I311</f>
        <v>0</v>
      </c>
      <c r="H311" s="80"/>
      <c r="I311" s="80"/>
      <c r="J311" s="57">
        <f>I311</f>
        <v>0</v>
      </c>
      <c r="N311" s="185"/>
    </row>
    <row r="312" spans="1:14" s="15" customFormat="1" ht="82.5" customHeight="1" hidden="1">
      <c r="A312" s="52">
        <v>4216030</v>
      </c>
      <c r="B312" s="52">
        <v>6030</v>
      </c>
      <c r="C312" s="52" t="s">
        <v>398</v>
      </c>
      <c r="D312" s="54" t="s">
        <v>7</v>
      </c>
      <c r="E312" s="265" t="s">
        <v>622</v>
      </c>
      <c r="F312" s="265" t="s">
        <v>620</v>
      </c>
      <c r="G312" s="77">
        <f>H312+I312</f>
        <v>0</v>
      </c>
      <c r="H312" s="80"/>
      <c r="I312" s="80"/>
      <c r="J312" s="57">
        <f>I312</f>
        <v>0</v>
      </c>
      <c r="N312" s="185"/>
    </row>
    <row r="313" spans="1:14" s="15" customFormat="1" ht="51" customHeight="1" hidden="1">
      <c r="A313" s="65" t="s">
        <v>572</v>
      </c>
      <c r="B313" s="64"/>
      <c r="C313" s="64"/>
      <c r="D313" s="326" t="s">
        <v>270</v>
      </c>
      <c r="E313" s="327"/>
      <c r="F313" s="102" t="s">
        <v>584</v>
      </c>
      <c r="G313" s="70">
        <f>G314</f>
        <v>0</v>
      </c>
      <c r="H313" s="70">
        <f>H314</f>
        <v>0</v>
      </c>
      <c r="I313" s="70">
        <f>I314</f>
        <v>0</v>
      </c>
      <c r="J313" s="70">
        <f>J314</f>
        <v>0</v>
      </c>
      <c r="K313" s="399">
        <f>H315+H316+H317+H318</f>
        <v>0</v>
      </c>
      <c r="L313" s="151">
        <f>I315+I316+I317+I318</f>
        <v>0</v>
      </c>
      <c r="M313" s="151">
        <f>K313+L313</f>
        <v>0</v>
      </c>
      <c r="N313" s="185">
        <f>M313-G313</f>
        <v>0</v>
      </c>
    </row>
    <row r="314" spans="1:14" s="68" customFormat="1" ht="31.5" customHeight="1" hidden="1">
      <c r="A314" s="49">
        <v>4310000</v>
      </c>
      <c r="B314" s="50"/>
      <c r="C314" s="50"/>
      <c r="D314" s="321" t="s">
        <v>450</v>
      </c>
      <c r="E314" s="322"/>
      <c r="F314" s="155" t="s">
        <v>584</v>
      </c>
      <c r="G314" s="407">
        <f>G315+G316+G317+G318</f>
        <v>0</v>
      </c>
      <c r="H314" s="407">
        <f>H315+H316+H317+H318</f>
        <v>0</v>
      </c>
      <c r="I314" s="407">
        <f>I315+I316+I317+I318</f>
        <v>0</v>
      </c>
      <c r="J314" s="407">
        <f>J315+J316+J317+J318</f>
        <v>0</v>
      </c>
      <c r="K314" s="103"/>
      <c r="N314" s="186"/>
    </row>
    <row r="315" spans="1:14" s="15" customFormat="1" ht="104.25" customHeight="1" hidden="1">
      <c r="A315" s="52" t="s">
        <v>574</v>
      </c>
      <c r="B315" s="53" t="s">
        <v>433</v>
      </c>
      <c r="C315" s="52" t="s">
        <v>395</v>
      </c>
      <c r="D315" s="54" t="s">
        <v>471</v>
      </c>
      <c r="E315" s="55" t="s">
        <v>567</v>
      </c>
      <c r="F315" s="55" t="s">
        <v>626</v>
      </c>
      <c r="G315" s="69">
        <f>SUM(H315+I315)</f>
        <v>0</v>
      </c>
      <c r="H315" s="56"/>
      <c r="I315" s="57"/>
      <c r="J315" s="80"/>
      <c r="N315" s="185"/>
    </row>
    <row r="316" spans="1:14" s="15" customFormat="1" ht="133.5" customHeight="1" hidden="1">
      <c r="A316" s="52" t="s">
        <v>574</v>
      </c>
      <c r="B316" s="53" t="s">
        <v>433</v>
      </c>
      <c r="C316" s="52" t="s">
        <v>395</v>
      </c>
      <c r="D316" s="54" t="s">
        <v>472</v>
      </c>
      <c r="E316" s="59" t="s">
        <v>252</v>
      </c>
      <c r="F316" s="59" t="s">
        <v>629</v>
      </c>
      <c r="G316" s="69">
        <f>SUM(H316+I316)</f>
        <v>0</v>
      </c>
      <c r="H316" s="57"/>
      <c r="I316" s="57"/>
      <c r="J316" s="80"/>
      <c r="N316" s="185"/>
    </row>
    <row r="317" spans="1:14" s="15" customFormat="1" ht="84" customHeight="1" hidden="1">
      <c r="A317" s="52">
        <v>4313210</v>
      </c>
      <c r="B317" s="52">
        <v>3210</v>
      </c>
      <c r="C317" s="52" t="s">
        <v>396</v>
      </c>
      <c r="D317" s="54" t="s">
        <v>397</v>
      </c>
      <c r="E317" s="110" t="s">
        <v>55</v>
      </c>
      <c r="F317" s="302" t="s">
        <v>56</v>
      </c>
      <c r="G317" s="69">
        <f>SUM(H317+I317)</f>
        <v>0</v>
      </c>
      <c r="H317" s="56"/>
      <c r="I317" s="56"/>
      <c r="J317" s="57">
        <f>I317</f>
        <v>0</v>
      </c>
      <c r="K317" s="384" t="s">
        <v>150</v>
      </c>
      <c r="L317" s="384"/>
      <c r="M317" s="384"/>
      <c r="N317" s="384"/>
    </row>
    <row r="318" spans="1:14" s="15" customFormat="1" ht="81" customHeight="1" hidden="1">
      <c r="A318" s="52">
        <v>4316030</v>
      </c>
      <c r="B318" s="52">
        <v>6030</v>
      </c>
      <c r="C318" s="52" t="s">
        <v>398</v>
      </c>
      <c r="D318" s="54" t="s">
        <v>7</v>
      </c>
      <c r="E318" s="267" t="s">
        <v>623</v>
      </c>
      <c r="F318" s="267" t="s">
        <v>620</v>
      </c>
      <c r="G318" s="77">
        <f>H318+I318</f>
        <v>0</v>
      </c>
      <c r="H318" s="80"/>
      <c r="I318" s="80"/>
      <c r="J318" s="57">
        <f>I318</f>
        <v>0</v>
      </c>
      <c r="K318" s="401" t="s">
        <v>152</v>
      </c>
      <c r="L318" s="149" t="s">
        <v>153</v>
      </c>
      <c r="M318" s="149" t="s">
        <v>151</v>
      </c>
      <c r="N318" s="183" t="s">
        <v>288</v>
      </c>
    </row>
    <row r="319" spans="1:16" s="68" customFormat="1" ht="38.25" customHeight="1">
      <c r="A319" s="50" t="s">
        <v>335</v>
      </c>
      <c r="B319" s="50" t="s">
        <v>335</v>
      </c>
      <c r="C319" s="50" t="s">
        <v>335</v>
      </c>
      <c r="D319" s="154" t="s">
        <v>336</v>
      </c>
      <c r="E319" s="155" t="s">
        <v>335</v>
      </c>
      <c r="F319" s="155" t="s">
        <v>335</v>
      </c>
      <c r="G319" s="156">
        <f>H319+I319</f>
        <v>750255624</v>
      </c>
      <c r="H319" s="156">
        <f>H15+H22+H29+H74+H93+H143+H172+H238+H242+H245+H252+H258+H264+H269+H282+H286+H291+H299+H306+H313+H158</f>
        <v>573434381</v>
      </c>
      <c r="I319" s="156">
        <f>I15+I22+I29+I74+I93+I143+I172+I238+I242+I245+I252+I258+I264+I269+I282+I286+I291+I299+I306+I313+I158</f>
        <v>176821243</v>
      </c>
      <c r="J319" s="156">
        <f>J15+J22+J29+J74+J93+J143+J172+J238+J242+J245+J252+J258+J264+J269+J282+J286+J291+J299+J306+J313+J158</f>
        <v>166263713</v>
      </c>
      <c r="K319" s="402">
        <f>K16+K23+K30+K75+K94+K109+K121+K131+K141+K144+K149+K152+K155+K159+K173+K239+K243+K246+K253+K259+K265+K270+K283+K287+K292+K300+K307+K313</f>
        <v>579383913</v>
      </c>
      <c r="L319" s="192">
        <f>L16+L23+L30+L75+L94+L109+L121+L131+L141+L144+L149+L152+L155+L159+L173+L239+L243+L246+L253+L259+L265+L270+L283+L287+L292+L300+L307+L313</f>
        <v>165263543</v>
      </c>
      <c r="M319" s="192">
        <f>M16+M23+M30+M75+M94+M109+M121+M131+M141+M144+M149+M152+M155+M159+M173+M239+M243+M246+M253+M259+M265+M270+M283+M287+M292+M300+M307+M313</f>
        <v>699432754</v>
      </c>
      <c r="N319" s="192">
        <f>N16+N23+N30+N75+N94+N109+N121+N131+N141+N144+N149+N152+N155+N159+N173+N239+N243+N246+N253+N259+N265+N270+N283+N287+N292+N300+N307+N313</f>
        <v>-10150</v>
      </c>
      <c r="O319" s="107"/>
      <c r="P319" s="107"/>
    </row>
    <row r="320" spans="1:14" s="4" customFormat="1" ht="39.75" customHeight="1">
      <c r="A320" s="220"/>
      <c r="B320" s="221"/>
      <c r="C320" s="221"/>
      <c r="D320" s="222"/>
      <c r="E320" s="223"/>
      <c r="F320" s="223"/>
      <c r="G320" s="34"/>
      <c r="H320" s="34"/>
      <c r="I320" s="34"/>
      <c r="J320" s="34"/>
      <c r="K320" s="193">
        <f>K319-H319</f>
        <v>5949532</v>
      </c>
      <c r="L320" s="193">
        <f>L319-I319</f>
        <v>-11557700</v>
      </c>
      <c r="M320" s="193">
        <f>G319-M319</f>
        <v>50822870</v>
      </c>
      <c r="N320" s="194"/>
    </row>
    <row r="321" spans="1:14" s="7" customFormat="1" ht="84" customHeight="1">
      <c r="A321" s="385" t="s">
        <v>181</v>
      </c>
      <c r="B321" s="385"/>
      <c r="C321" s="385"/>
      <c r="D321" s="385"/>
      <c r="E321" s="385"/>
      <c r="F321" s="12"/>
      <c r="G321" s="13"/>
      <c r="H321" s="392" t="s">
        <v>67</v>
      </c>
      <c r="I321" s="393"/>
      <c r="J321" s="393"/>
      <c r="K321" s="224"/>
      <c r="M321" s="14"/>
      <c r="N321" s="187"/>
    </row>
    <row r="322" spans="1:14" s="4" customFormat="1" ht="23.25" customHeight="1">
      <c r="A322" s="391"/>
      <c r="B322" s="391"/>
      <c r="C322" s="391"/>
      <c r="D322" s="391"/>
      <c r="E322" s="2"/>
      <c r="F322" s="2"/>
      <c r="G322" s="35"/>
      <c r="H322" s="36"/>
      <c r="I322" s="390"/>
      <c r="J322" s="390"/>
      <c r="M322" s="15"/>
      <c r="N322" s="184"/>
    </row>
    <row r="323" spans="7:13" ht="26.25" customHeight="1">
      <c r="G323" s="388" t="s">
        <v>408</v>
      </c>
      <c r="H323" s="388" t="s">
        <v>390</v>
      </c>
      <c r="I323" s="386" t="s">
        <v>391</v>
      </c>
      <c r="J323" s="387"/>
      <c r="M323" s="15"/>
    </row>
    <row r="324" spans="7:11" ht="34.5" customHeight="1">
      <c r="G324" s="389"/>
      <c r="H324" s="389"/>
      <c r="I324" s="37" t="s">
        <v>409</v>
      </c>
      <c r="J324" s="37" t="s">
        <v>410</v>
      </c>
      <c r="K324" s="27" t="s">
        <v>288</v>
      </c>
    </row>
    <row r="325" spans="6:11" ht="18">
      <c r="F325" s="22" t="s">
        <v>17</v>
      </c>
      <c r="G325" s="20">
        <f>SUM(G20+G21+G24+G31+G76+G95+G110+G122+G132+G145+G150+G153+G156+G174+G240+G244+G247+G254+G260+G266+G271+G284+G288+G293+G301+G302+G308+G309+G315+G316+G142+G171+G19)</f>
        <v>13044800</v>
      </c>
      <c r="H325" s="20">
        <f>SUM(H20+H21+H24+H31+H76+H95+H110+H122+H132+H145+H150+H153+H156+H174+H240+H244+H247+H254+H260+H266+H271+H284+H288+H293+H301+H302+H308+H309+H315+H316+H142+H171+H19)</f>
        <v>13044800</v>
      </c>
      <c r="I325" s="20">
        <f>SUM(I20+I21+I24+I31+I76+I95+I110+I122+I132+I145+I150+I153+I156+I174+I240+I244+I247+I254+I260+I266+I271+I284+I288+I293+I301+I302+I308+I309+I315+I316+I142+I171+I19)</f>
        <v>0</v>
      </c>
      <c r="J325" s="20">
        <f>SUM(J20+J21+J24+J31+J76+J95+J110+J122+J132+J145+J150+J153+J156+J174+J240+J244+J247+J254+J260+J266+J271+J284+J288+J293+J301+J302+J308+J309+J315+J316+J142+J171+J19)</f>
        <v>0</v>
      </c>
      <c r="K325" s="195">
        <f>H325+I325-G325</f>
        <v>0</v>
      </c>
    </row>
    <row r="326" spans="6:11" ht="18">
      <c r="F326" s="22" t="s">
        <v>69</v>
      </c>
      <c r="G326" s="23">
        <f>G32+G34+G39+G40+G41+G43+G44+G45+G46+G47+G52</f>
        <v>28531050</v>
      </c>
      <c r="H326" s="23">
        <f>H32+H34+H39+H40+H41+H43+H44+H45+H46+H47+H52</f>
        <v>9504050</v>
      </c>
      <c r="I326" s="23">
        <f>I32+I34+I39+I40+I41+I43+I44+I45+I46+I47+I52</f>
        <v>19027000</v>
      </c>
      <c r="J326" s="23">
        <f>J32+J34+J39+J40+J41+J43+J44+J45+J46+J47+J52</f>
        <v>19027000</v>
      </c>
      <c r="K326" s="195">
        <f>H326+I326-G326</f>
        <v>0</v>
      </c>
    </row>
    <row r="327" spans="6:11" ht="18">
      <c r="F327" s="22" t="s">
        <v>19</v>
      </c>
      <c r="G327" s="20">
        <f>G77+G78+G79+G80+G81+G83+G84+G85+G86+G87+G88+G89+G90+G82</f>
        <v>43845202</v>
      </c>
      <c r="H327" s="20">
        <f>H77+H78+H79+H80+H81+H83+H84+H85+H86+H87+H88+H89+H90+H82</f>
        <v>25916702</v>
      </c>
      <c r="I327" s="20">
        <f>I77+I78+I79+I80+I81+I83+I84+I85+I86+I87+I88+I89+I90+I82</f>
        <v>17928500</v>
      </c>
      <c r="J327" s="20">
        <f>J77+J78+J79+J80+J81+J83+J84+J85+J86+J87+J88+J89+J90+J82</f>
        <v>17928500</v>
      </c>
      <c r="K327" s="195">
        <f>H328+I328-G328</f>
        <v>0</v>
      </c>
    </row>
    <row r="328" spans="6:11" ht="18">
      <c r="F328" s="22" t="s">
        <v>290</v>
      </c>
      <c r="G328" s="20">
        <f>G48+G49+G50+G96+G97+G98+G99+G100+G101+G102+G103+G104+G105+G106+G107+G108+G111+G112+G113+G114+G115+G116+G117+G118+G123+G124+G125+G126+G127+G128+G129+G130+G133+G134+G135+G136+G138+G139+G140+G146+G147+G148+G151+G154+G157+G160+G161+G303+G137+G27+G120</f>
        <v>79667030</v>
      </c>
      <c r="H328" s="20">
        <f>H48+H49+H50+H96+H97+H98+H99+H100+H101+H102+H103+H104+H105+H106+H107+H108+H111+H112+H113+H114+H115+H116+H117+H118+H123+H124+H125+H126+H127+H128+H129+H130+H133+H134+H135+H136+H138+H139+H140+H146+H147+H148+H151+H154+H157+H160+H161+H303+H137+H27+H120</f>
        <v>78193100</v>
      </c>
      <c r="I328" s="20">
        <f>I48+I49+I50+I96+I97+I98+I99+I100+I101+I102+I103+I104+I105+I106+I107+I108+I111+I112+I113+I114+I115+I116+I117+I118+I123+I124+I125+I126+I127+I128+I129+I130+I133+I134+I135+I136+I138+I139+I140+I146+I147+I148+I151+I154+I157+I160+I161+I303+I137</f>
        <v>1473930</v>
      </c>
      <c r="J328" s="20">
        <f>J48+J49+J50+J96+J97+J98+J99+J100+J101+J102+J103+J104+J105+J106+J107+J108+J111+J112+J113+J114+J115+J116+J117+J118+J123+J124+J125+J126+J127+J128+J129+J130+J133+J134+J135+J136+J138+J139+J140+J146+J147+J148+J151+J154+J157+J160+J161+J303+J137</f>
        <v>121900</v>
      </c>
      <c r="K328" s="195">
        <f>H327+I327-G327</f>
        <v>0</v>
      </c>
    </row>
    <row r="329" spans="6:11" ht="18">
      <c r="F329" s="22" t="s">
        <v>20</v>
      </c>
      <c r="G329" s="20">
        <f>G51+G53+G54+G55+G57+G58+G59</f>
        <v>6272700</v>
      </c>
      <c r="H329" s="20">
        <f>H51+H53+H54+H55+H57+H58+H59</f>
        <v>2815000</v>
      </c>
      <c r="I329" s="20">
        <f>I51+I53+I54+I55+I57+I58+I59</f>
        <v>3457700</v>
      </c>
      <c r="J329" s="20">
        <f>J51+J53+J54+J55+J57+J58+J59</f>
        <v>3457700</v>
      </c>
      <c r="K329" s="195">
        <f>H329+I329-G329</f>
        <v>0</v>
      </c>
    </row>
    <row r="330" spans="6:11" ht="18">
      <c r="F330" s="22" t="s">
        <v>70</v>
      </c>
      <c r="G330" s="20">
        <f>G170+G162+G163+G164+G165+G166+G167+G168+G169+G176+G60+G61+G62+G63+G64+G65+G66+G67</f>
        <v>42636730</v>
      </c>
      <c r="H330" s="20">
        <f>H170+H162+H163+H164+H165+H166+H167+H168+H169+H176+H60+H61+H62+H63+H64+H65+H66+H67</f>
        <v>40199730</v>
      </c>
      <c r="I330" s="20">
        <f>I170+I162+I163+I164+I165+I166+I167+I168+I169+I176+I60+I61+I62+I63+I64+I65+I66+I67</f>
        <v>2437000</v>
      </c>
      <c r="J330" s="20">
        <f>J170+J162+J163+J164+J165+J166+J167+J168+J169+J176+J60+J61+J62+J63+J64+J65+J66+J67</f>
        <v>2437000</v>
      </c>
      <c r="K330" s="195">
        <f>H330+I330-G330</f>
        <v>0</v>
      </c>
    </row>
    <row r="331" spans="6:11" ht="18">
      <c r="F331" s="22" t="s">
        <v>291</v>
      </c>
      <c r="G331" s="20">
        <f>G17+G18</f>
        <v>5946600</v>
      </c>
      <c r="H331" s="20">
        <f>H17+H18</f>
        <v>5946600</v>
      </c>
      <c r="I331" s="20">
        <f>I17+I18</f>
        <v>0</v>
      </c>
      <c r="J331" s="20">
        <f>J17+J18</f>
        <v>0</v>
      </c>
      <c r="K331" s="195">
        <f>H331+I331-G331</f>
        <v>0</v>
      </c>
    </row>
    <row r="332" spans="6:11" ht="18">
      <c r="F332" s="21" t="s">
        <v>16</v>
      </c>
      <c r="G332" s="23">
        <f>(G28+G318+G317+G312+G311+G310+G305+G304+G298+G297+G296+G294+G290+G289+G285+G281+G280+G279+G278+G277+G276+G275+G274+G273+G272+G267+G263+G262+G261+G257+G256+G255+G251+G250+G249+G248+G241+G173+G92+G91+G73+G70+G69+G68)-G174-G176</f>
        <v>530311512</v>
      </c>
      <c r="H332" s="23">
        <f>(H28+H318+H317+H312+H311+H310+H305+H304+H298+H297+H296+H294+H290+H289+H285+H281+H280+H279+H278+H277+H276+H275+H274+H273+H272+H267+H263+H262+H261+H257+H256+H255+H251+H250+H249+H248+H241+H173+H92+H91+H73+H70+H69+H68)-H174-H176</f>
        <v>397814399</v>
      </c>
      <c r="I332" s="23">
        <f>(I28+I318+I317+I312+I311+I310+I305+I304+I298+I297+I296+I294+I290+I289+I285+I281+I280+I279+I278+I277+I276+I275+I274+I273+I272+I267+I263+I262+I261+I257+I256+I255+I251+I250+I249+I248+I241+I173+I92+I91+I73+I70+I69+I68)-I174-I176</f>
        <v>132497113</v>
      </c>
      <c r="J332" s="23">
        <f>(J28+J318+J317+J312+J311+J310+J305+J304+J298+J297+J296+J294+J290+J289+J285+J281+J280+J279+J278+J277+J276+J275+J274+J273+J272+J267+J263+J262+J261+J257+J256+J255+J251+J250+J249+J248+J241+J173+J92+J91+J73+J70+J69+J68)-J174-J176</f>
        <v>123291613</v>
      </c>
      <c r="K332" s="195">
        <f>H332+I332-G332</f>
        <v>0</v>
      </c>
    </row>
    <row r="333" spans="6:11" ht="24" customHeight="1">
      <c r="F333" s="26" t="s">
        <v>336</v>
      </c>
      <c r="G333" s="29">
        <f>SUM(G325:G332)</f>
        <v>750255624</v>
      </c>
      <c r="H333" s="29">
        <f>SUM(H325:H332)</f>
        <v>573434381</v>
      </c>
      <c r="I333" s="29">
        <f>SUM(I325:I332)</f>
        <v>176821243</v>
      </c>
      <c r="J333" s="29">
        <f>SUM(J325:J332)</f>
        <v>166263713</v>
      </c>
      <c r="K333" s="195">
        <f>H333+I333-G333</f>
        <v>0</v>
      </c>
    </row>
    <row r="334" spans="6:11" ht="16.5">
      <c r="F334" s="27" t="s">
        <v>288</v>
      </c>
      <c r="G334" s="42">
        <f>G319-G333</f>
        <v>0</v>
      </c>
      <c r="H334" s="42">
        <f>H319-H333</f>
        <v>0</v>
      </c>
      <c r="I334" s="42">
        <f>I319-I333</f>
        <v>0</v>
      </c>
      <c r="J334" s="42">
        <f>J319-J333</f>
        <v>0</v>
      </c>
      <c r="K334" s="196"/>
    </row>
    <row r="335" spans="6:10" ht="13.5">
      <c r="F335" s="28"/>
      <c r="G335" s="40"/>
      <c r="H335" s="41"/>
      <c r="I335" s="264"/>
      <c r="J335" s="264"/>
    </row>
    <row r="336" spans="9:10" ht="13.5">
      <c r="I336" s="8"/>
      <c r="J336" s="8"/>
    </row>
    <row r="339" spans="6:10" ht="18">
      <c r="F339" s="207" t="s">
        <v>138</v>
      </c>
      <c r="I339" s="25"/>
      <c r="J339" s="25">
        <f>'[1]2020'!$K$345</f>
        <v>167858813</v>
      </c>
    </row>
    <row r="340" spans="6:13" ht="18">
      <c r="F340" s="3" t="s">
        <v>150</v>
      </c>
      <c r="I340" s="25"/>
      <c r="J340" s="25">
        <f>J339-J333</f>
        <v>1595100</v>
      </c>
      <c r="K340" s="225">
        <v>1595100</v>
      </c>
      <c r="L340" s="243" t="s">
        <v>633</v>
      </c>
      <c r="M340" s="225"/>
    </row>
    <row r="341" spans="11:13" ht="13.5">
      <c r="K341" s="226">
        <f>J340-K340</f>
        <v>0</v>
      </c>
      <c r="L341" s="243"/>
      <c r="M341" s="225"/>
    </row>
    <row r="342" spans="11:13" ht="13.5">
      <c r="K342" s="226"/>
      <c r="L342" s="225"/>
      <c r="M342" s="225"/>
    </row>
    <row r="343" spans="11:13" ht="13.5">
      <c r="K343" s="225"/>
      <c r="L343" s="225"/>
      <c r="M343" s="225"/>
    </row>
    <row r="344" spans="6:11" ht="13.5">
      <c r="F344" s="236"/>
      <c r="K344" s="227"/>
    </row>
  </sheetData>
  <sheetProtection/>
  <mergeCells count="141">
    <mergeCell ref="D307:E307"/>
    <mergeCell ref="D246:E246"/>
    <mergeCell ref="D258:E258"/>
    <mergeCell ref="I323:J323"/>
    <mergeCell ref="G323:G324"/>
    <mergeCell ref="H323:H324"/>
    <mergeCell ref="I322:J322"/>
    <mergeCell ref="A322:D322"/>
    <mergeCell ref="D306:E306"/>
    <mergeCell ref="H321:J321"/>
    <mergeCell ref="A321:E321"/>
    <mergeCell ref="E294:E295"/>
    <mergeCell ref="D287:E287"/>
    <mergeCell ref="F267:F268"/>
    <mergeCell ref="D286:E286"/>
    <mergeCell ref="D283:E283"/>
    <mergeCell ref="E267:E268"/>
    <mergeCell ref="D282:E282"/>
    <mergeCell ref="D269:E269"/>
    <mergeCell ref="D313:E313"/>
    <mergeCell ref="D245:E245"/>
    <mergeCell ref="D259:E259"/>
    <mergeCell ref="D252:E252"/>
    <mergeCell ref="D300:E300"/>
    <mergeCell ref="D264:E264"/>
    <mergeCell ref="D253:E253"/>
    <mergeCell ref="D299:E299"/>
    <mergeCell ref="D292:E292"/>
    <mergeCell ref="E146:E148"/>
    <mergeCell ref="D136:D138"/>
    <mergeCell ref="D242:E242"/>
    <mergeCell ref="D243:E243"/>
    <mergeCell ref="K317:N317"/>
    <mergeCell ref="F294:F295"/>
    <mergeCell ref="D265:E265"/>
    <mergeCell ref="D291:E291"/>
    <mergeCell ref="D270:E270"/>
    <mergeCell ref="D314:E314"/>
    <mergeCell ref="F20:F21"/>
    <mergeCell ref="F46:F47"/>
    <mergeCell ref="E160:E161"/>
    <mergeCell ref="D152:E152"/>
    <mergeCell ref="D239:E239"/>
    <mergeCell ref="E222:E223"/>
    <mergeCell ref="D238:E238"/>
    <mergeCell ref="E101:E102"/>
    <mergeCell ref="D159:E159"/>
    <mergeCell ref="D109:E109"/>
    <mergeCell ref="F51:F57"/>
    <mergeCell ref="F96:F99"/>
    <mergeCell ref="F101:F102"/>
    <mergeCell ref="F146:F148"/>
    <mergeCell ref="F77:F83"/>
    <mergeCell ref="F89:F90"/>
    <mergeCell ref="F222:F223"/>
    <mergeCell ref="F164:F169"/>
    <mergeCell ref="F134:F135"/>
    <mergeCell ref="E164:E169"/>
    <mergeCell ref="D172:E172"/>
    <mergeCell ref="D173:E173"/>
    <mergeCell ref="D149:E149"/>
    <mergeCell ref="F160:F161"/>
    <mergeCell ref="D155:E155"/>
    <mergeCell ref="D158:E158"/>
    <mergeCell ref="G2:J2"/>
    <mergeCell ref="G4:J4"/>
    <mergeCell ref="G3:J3"/>
    <mergeCell ref="I10:J12"/>
    <mergeCell ref="H10:H13"/>
    <mergeCell ref="C17:C18"/>
    <mergeCell ref="F10:F13"/>
    <mergeCell ref="D10:D13"/>
    <mergeCell ref="E10:E13"/>
    <mergeCell ref="G10:G13"/>
    <mergeCell ref="A17:A18"/>
    <mergeCell ref="B17:B18"/>
    <mergeCell ref="D17:D18"/>
    <mergeCell ref="I1:J1"/>
    <mergeCell ref="A6:J6"/>
    <mergeCell ref="A10:A13"/>
    <mergeCell ref="B10:B13"/>
    <mergeCell ref="C10:C13"/>
    <mergeCell ref="A7:B7"/>
    <mergeCell ref="A8:B8"/>
    <mergeCell ref="D30:E30"/>
    <mergeCell ref="D29:E29"/>
    <mergeCell ref="E43:E44"/>
    <mergeCell ref="E32:E42"/>
    <mergeCell ref="E84:E87"/>
    <mergeCell ref="D15:E15"/>
    <mergeCell ref="E20:E21"/>
    <mergeCell ref="E60:E67"/>
    <mergeCell ref="D22:E22"/>
    <mergeCell ref="D23:E23"/>
    <mergeCell ref="D25:E25"/>
    <mergeCell ref="D16:E16"/>
    <mergeCell ref="D113:D115"/>
    <mergeCell ref="D94:E94"/>
    <mergeCell ref="E46:E47"/>
    <mergeCell ref="C113:C115"/>
    <mergeCell ref="D93:E93"/>
    <mergeCell ref="E89:E90"/>
    <mergeCell ref="E51:E57"/>
    <mergeCell ref="E77:E83"/>
    <mergeCell ref="E96:E99"/>
    <mergeCell ref="D106:D108"/>
    <mergeCell ref="B129:B130"/>
    <mergeCell ref="D116:D117"/>
    <mergeCell ref="K146:K147"/>
    <mergeCell ref="F60:F67"/>
    <mergeCell ref="F84:F87"/>
    <mergeCell ref="D75:E75"/>
    <mergeCell ref="D74:E74"/>
    <mergeCell ref="D121:E121"/>
    <mergeCell ref="D141:E141"/>
    <mergeCell ref="D144:E144"/>
    <mergeCell ref="D126:D128"/>
    <mergeCell ref="D143:E143"/>
    <mergeCell ref="D139:D140"/>
    <mergeCell ref="E134:E135"/>
    <mergeCell ref="D129:D130"/>
    <mergeCell ref="D131:E131"/>
    <mergeCell ref="A116:A117"/>
    <mergeCell ref="A126:A128"/>
    <mergeCell ref="C116:C117"/>
    <mergeCell ref="B113:B115"/>
    <mergeCell ref="B116:B117"/>
    <mergeCell ref="A106:A108"/>
    <mergeCell ref="A113:A115"/>
    <mergeCell ref="B106:B108"/>
    <mergeCell ref="C106:C108"/>
    <mergeCell ref="A129:A130"/>
    <mergeCell ref="C129:C130"/>
    <mergeCell ref="B126:B128"/>
    <mergeCell ref="C139:C140"/>
    <mergeCell ref="B139:B140"/>
    <mergeCell ref="A136:A138"/>
    <mergeCell ref="A139:A140"/>
    <mergeCell ref="C136:C138"/>
    <mergeCell ref="B136:B138"/>
    <mergeCell ref="C126:C128"/>
  </mergeCells>
  <printOptions horizontalCentered="1"/>
  <pageMargins left="1.0236220472440944" right="0.35433070866141736" top="0.5511811023622047" bottom="0.4330708661417323" header="0" footer="0"/>
  <pageSetup fitToHeight="11" fitToWidth="1" horizontalDpi="600" verticalDpi="600" orientation="portrait" paperSize="9" scale="32"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2019-12-16T07:04:52Z</cp:lastPrinted>
  <dcterms:created xsi:type="dcterms:W3CDTF">2016-11-29T09:37:01Z</dcterms:created>
  <dcterms:modified xsi:type="dcterms:W3CDTF">2019-12-16T07:17:16Z</dcterms:modified>
  <cp:category/>
  <cp:version/>
  <cp:contentType/>
  <cp:contentStatus/>
</cp:coreProperties>
</file>