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29.12.2021" sheetId="1" r:id="rId1"/>
  </sheets>
  <definedNames>
    <definedName name="_xlnm.Print_Titles" localSheetId="0">'29.12.2021'!$13:$15</definedName>
    <definedName name="_xlnm.Print_Area" localSheetId="0">'29.12.2021'!$A$1:$F$214</definedName>
  </definedNames>
  <calcPr fullCalcOnLoad="1"/>
</workbook>
</file>

<file path=xl/sharedStrings.xml><?xml version="1.0" encoding="utf-8"?>
<sst xmlns="http://schemas.openxmlformats.org/spreadsheetml/2006/main" count="437" uniqueCount="195">
  <si>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</si>
  <si>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</si>
  <si>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</si>
  <si>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</si>
  <si>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</si>
  <si>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</si>
  <si>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</si>
  <si>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</si>
  <si>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</si>
  <si>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</si>
  <si>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</si>
  <si>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</si>
  <si>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</si>
  <si>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</si>
  <si>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</si>
  <si>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</si>
  <si>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</si>
  <si>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</si>
  <si>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</si>
  <si>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</si>
  <si>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</si>
  <si>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</si>
  <si>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</si>
  <si>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</si>
  <si>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</si>
  <si>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</si>
  <si>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</si>
  <si>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</si>
  <si>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</si>
  <si>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</si>
  <si>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</si>
  <si>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</si>
  <si>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</si>
  <si>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</si>
  <si>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</si>
  <si>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</si>
  <si>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</si>
  <si>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</si>
  <si>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</si>
  <si>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</si>
  <si>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</si>
  <si>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</si>
  <si>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</si>
  <si>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</si>
  <si>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</si>
  <si>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</si>
  <si>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</si>
  <si>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</si>
  <si>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</si>
  <si>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</si>
  <si>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</si>
  <si>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</si>
  <si>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</si>
  <si>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</si>
  <si>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</si>
  <si>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</si>
  <si>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</si>
  <si>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</si>
  <si>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</si>
  <si>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</si>
  <si>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</si>
  <si>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</si>
  <si>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</si>
  <si>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</si>
  <si>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</si>
  <si>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</si>
  <si>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</si>
  <si>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</si>
  <si>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</si>
  <si>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</si>
  <si>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</si>
  <si>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</si>
  <si>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</si>
  <si>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</si>
  <si>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</si>
  <si>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</si>
  <si>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</si>
  <si>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</si>
  <si>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</si>
  <si>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</si>
  <si>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</si>
  <si>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</si>
  <si>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</si>
  <si>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</si>
  <si>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</si>
  <si>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</si>
  <si>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</si>
  <si>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</si>
  <si>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</si>
  <si>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</si>
  <si>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</si>
  <si>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</si>
  <si>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</si>
  <si>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</si>
  <si>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</si>
  <si>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</si>
  <si>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</si>
  <si>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</si>
  <si>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</si>
  <si>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</si>
  <si>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</si>
  <si>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</si>
  <si>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</si>
  <si>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</si>
  <si>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</si>
  <si>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</si>
  <si>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</si>
  <si>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</si>
  <si>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</si>
  <si>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</si>
  <si>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</si>
  <si>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</si>
  <si>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</si>
  <si>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</si>
  <si>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</si>
  <si>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</si>
  <si>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</si>
  <si>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</si>
  <si>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</si>
  <si>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</si>
  <si>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</si>
  <si>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</si>
  <si>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</si>
  <si>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</si>
  <si>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</si>
  <si>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</si>
  <si>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</si>
  <si>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</si>
  <si>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</si>
  <si>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</si>
  <si>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</si>
  <si>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</si>
  <si>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</si>
  <si>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</si>
  <si>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</si>
  <si>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</si>
  <si>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</si>
  <si>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</si>
  <si>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</si>
  <si>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</si>
  <si>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</si>
  <si>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</si>
  <si>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</si>
  <si>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</si>
  <si>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</si>
  <si>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</si>
  <si>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</si>
  <si>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</si>
  <si>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</si>
  <si>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</si>
  <si>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</si>
  <si>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</si>
  <si>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</si>
  <si>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</si>
  <si>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</si>
  <si>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</si>
  <si>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</si>
  <si>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</si>
  <si>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</si>
  <si>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</si>
  <si>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</si>
  <si>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</si>
  <si>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</si>
  <si>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</si>
  <si>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</si>
  <si>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</si>
  <si>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</si>
  <si>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</si>
  <si>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</si>
  <si>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</si>
  <si>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</si>
  <si>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</si>
  <si>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</si>
  <si>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</si>
  <si>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</si>
  <si>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</si>
  <si>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</si>
  <si>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</si>
  <si>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</si>
  <si>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</si>
  <si>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</si>
  <si>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</si>
  <si>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</si>
  <si>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</si>
  <si>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</si>
  <si>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</si>
  <si>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</si>
  <si>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</si>
  <si>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</si>
  <si>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</si>
  <si>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t>Надходження сум кредиторської та депонентської заборгованості підприємств, організацій та установ, щодо яких минув строк позовної давності</t>
  </si>
  <si>
    <t>Концесійні платежі</t>
  </si>
  <si>
    <t>Концесійні платежі щодо об`єктів комунальної власності (крім тих, які мають цільове спрямування згідно із законом) </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</si>
  <si>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t>
  </si>
  <si>
    <r>
      <t xml:space="preserve">від ___________ № </t>
    </r>
    <r>
      <rPr>
        <u val="single"/>
        <sz val="26"/>
        <rFont val="Times New Roman"/>
        <family val="1"/>
      </rPr>
      <t xml:space="preserve">       /VIII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</si>
</sst>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66">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b/>
      <sz val="11"/>
      <color indexed="8"/>
      <name val="Times New Roman"/>
      <family val="1"/>
    </font>
    <font>
      <b/>
      <sz val="3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5" fillId="32" borderId="0" applyNumberFormat="0" applyBorder="0" applyAlignment="0" applyProtection="0"/>
  </cellStyleXfs>
  <cellXfs count="262">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22" fillId="0" borderId="0" xfId="0" applyFont="1" applyAlignment="1">
      <alignment horizontal="center"/>
    </xf>
    <xf numFmtId="0" fontId="22" fillId="0" borderId="0" xfId="0" applyFont="1" applyAlignment="1">
      <alignment/>
    </xf>
    <xf numFmtId="0" fontId="3" fillId="0" borderId="0" xfId="0" applyFont="1" applyAlignment="1">
      <alignment/>
    </xf>
    <xf numFmtId="0" fontId="22" fillId="0" borderId="0" xfId="0" applyFont="1" applyAlignment="1" applyProtection="1">
      <alignment/>
      <protection locked="0"/>
    </xf>
    <xf numFmtId="0" fontId="23"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10" xfId="0" applyFont="1" applyBorder="1" applyAlignment="1">
      <alignment wrapText="1"/>
    </xf>
    <xf numFmtId="0" fontId="1" fillId="33"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8" fillId="0" borderId="10" xfId="0" applyNumberFormat="1" applyFont="1" applyBorder="1" applyAlignment="1">
      <alignment vertical="center" wrapText="1"/>
    </xf>
    <xf numFmtId="0" fontId="2" fillId="0" borderId="13"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justify" vertical="center" wrapText="1"/>
      <protection locked="0"/>
    </xf>
    <xf numFmtId="0" fontId="3" fillId="0" borderId="10" xfId="0" applyFont="1" applyBorder="1" applyAlignment="1">
      <alignment vertical="center" wrapText="1"/>
    </xf>
    <xf numFmtId="0" fontId="25" fillId="0" borderId="10" xfId="0" applyFont="1" applyBorder="1" applyAlignment="1">
      <alignment vertical="center" wrapText="1"/>
    </xf>
    <xf numFmtId="0" fontId="3" fillId="0" borderId="14" xfId="0" applyFont="1" applyBorder="1" applyAlignment="1">
      <alignment vertical="center" wrapText="1"/>
    </xf>
    <xf numFmtId="0" fontId="24" fillId="34" borderId="10" xfId="0" applyFont="1" applyFill="1" applyBorder="1" applyAlignment="1" applyProtection="1">
      <alignment horizontal="center" vertical="center" wrapText="1"/>
      <protection locked="0"/>
    </xf>
    <xf numFmtId="4" fontId="11" fillId="0" borderId="0" xfId="0" applyNumberFormat="1" applyFont="1" applyAlignment="1">
      <alignment vertical="center"/>
    </xf>
    <xf numFmtId="4" fontId="2" fillId="0" borderId="0" xfId="0" applyNumberFormat="1" applyFont="1" applyAlignment="1">
      <alignment/>
    </xf>
    <xf numFmtId="4" fontId="2"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4" fontId="26" fillId="0" borderId="0" xfId="0" applyNumberFormat="1" applyFont="1" applyAlignment="1">
      <alignment/>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3" fillId="0" borderId="10" xfId="0" applyFont="1" applyFill="1" applyBorder="1" applyAlignment="1">
      <alignment vertical="center" wrapText="1"/>
    </xf>
    <xf numFmtId="0" fontId="25" fillId="0" borderId="14" xfId="0" applyFont="1" applyFill="1" applyBorder="1" applyAlignment="1">
      <alignment vertical="center" wrapText="1"/>
    </xf>
    <xf numFmtId="0" fontId="25"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2" fillId="0" borderId="14" xfId="0" applyNumberFormat="1" applyFont="1" applyBorder="1" applyAlignment="1">
      <alignment vertical="center" wrapText="1"/>
    </xf>
    <xf numFmtId="4" fontId="27" fillId="0" borderId="0" xfId="0" applyNumberFormat="1" applyFont="1" applyAlignment="1">
      <alignment/>
    </xf>
    <xf numFmtId="0" fontId="28" fillId="0" borderId="10" xfId="0" applyFont="1" applyBorder="1" applyAlignment="1">
      <alignment wrapText="1"/>
    </xf>
    <xf numFmtId="0" fontId="8" fillId="0" borderId="0" xfId="0" applyFont="1" applyAlignment="1">
      <alignment/>
    </xf>
    <xf numFmtId="4" fontId="29" fillId="34" borderId="10" xfId="0" applyNumberFormat="1" applyFont="1" applyFill="1" applyBorder="1" applyAlignment="1">
      <alignment horizontal="left" vertical="center" wrapText="1"/>
    </xf>
    <xf numFmtId="3" fontId="2" fillId="0" borderId="0" xfId="0" applyNumberFormat="1" applyFont="1" applyFill="1" applyAlignment="1">
      <alignment/>
    </xf>
    <xf numFmtId="3" fontId="3" fillId="0" borderId="0" xfId="0" applyNumberFormat="1" applyFont="1" applyAlignment="1">
      <alignment/>
    </xf>
    <xf numFmtId="3" fontId="2" fillId="33" borderId="0" xfId="0" applyNumberFormat="1" applyFont="1" applyFill="1" applyAlignment="1">
      <alignment/>
    </xf>
    <xf numFmtId="0" fontId="7" fillId="0" borderId="10" xfId="0" applyFont="1" applyFill="1" applyBorder="1" applyAlignment="1">
      <alignment vertical="center" wrapText="1"/>
    </xf>
    <xf numFmtId="0" fontId="2" fillId="0" borderId="0" xfId="0" applyFont="1" applyAlignment="1" applyProtection="1">
      <alignment horizontal="right"/>
      <protection locked="0"/>
    </xf>
    <xf numFmtId="3" fontId="2" fillId="34" borderId="0" xfId="0" applyNumberFormat="1" applyFont="1" applyFill="1" applyAlignment="1">
      <alignment/>
    </xf>
    <xf numFmtId="0" fontId="2" fillId="34" borderId="0" xfId="0" applyFont="1" applyFill="1" applyAlignment="1">
      <alignment/>
    </xf>
    <xf numFmtId="0" fontId="7" fillId="34" borderId="10" xfId="0" applyFont="1" applyFill="1" applyBorder="1" applyAlignment="1">
      <alignment wrapText="1"/>
    </xf>
    <xf numFmtId="4" fontId="2" fillId="34" borderId="0" xfId="0" applyNumberFormat="1" applyFont="1" applyFill="1" applyAlignment="1">
      <alignment/>
    </xf>
    <xf numFmtId="0" fontId="1"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4" fontId="1" fillId="0" borderId="0" xfId="0" applyNumberFormat="1" applyFont="1" applyAlignment="1">
      <alignment/>
    </xf>
    <xf numFmtId="4" fontId="30" fillId="0" borderId="0" xfId="0" applyNumberFormat="1" applyFont="1" applyAlignment="1">
      <alignment vertical="center"/>
    </xf>
    <xf numFmtId="4" fontId="1" fillId="0" borderId="0" xfId="0" applyNumberFormat="1" applyFont="1" applyFill="1" applyAlignment="1">
      <alignment/>
    </xf>
    <xf numFmtId="4" fontId="24" fillId="0" borderId="0" xfId="0" applyNumberFormat="1" applyFont="1" applyAlignment="1">
      <alignment/>
    </xf>
    <xf numFmtId="4" fontId="1" fillId="33" borderId="0" xfId="0" applyNumberFormat="1" applyFont="1" applyFill="1" applyAlignment="1">
      <alignment/>
    </xf>
    <xf numFmtId="4" fontId="1" fillId="34" borderId="0" xfId="0" applyNumberFormat="1" applyFont="1" applyFill="1" applyAlignment="1">
      <alignment/>
    </xf>
    <xf numFmtId="4" fontId="1" fillId="0" borderId="0" xfId="0" applyNumberFormat="1" applyFont="1" applyAlignment="1">
      <alignment vertical="center"/>
    </xf>
    <xf numFmtId="4" fontId="31" fillId="0" borderId="0" xfId="0" applyNumberFormat="1" applyFont="1" applyFill="1" applyAlignment="1">
      <alignment vertical="center"/>
    </xf>
    <xf numFmtId="3" fontId="26" fillId="34" borderId="0" xfId="0" applyNumberFormat="1" applyFont="1" applyFill="1" applyBorder="1" applyAlignment="1">
      <alignment horizontal="left" vertical="center" wrapText="1"/>
    </xf>
    <xf numFmtId="4" fontId="1" fillId="33" borderId="10" xfId="0" applyNumberFormat="1" applyFont="1" applyFill="1" applyBorder="1" applyAlignment="1" applyProtection="1">
      <alignment horizontal="center" vertical="center" wrapText="1"/>
      <protection locked="0"/>
    </xf>
    <xf numFmtId="4" fontId="1" fillId="33" borderId="11" xfId="0" applyNumberFormat="1" applyFont="1" applyFill="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locked="0"/>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0" borderId="11"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locked="0"/>
    </xf>
    <xf numFmtId="4" fontId="1" fillId="34"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xf>
    <xf numFmtId="4" fontId="2" fillId="0" borderId="11" xfId="0" applyNumberFormat="1" applyFont="1" applyBorder="1" applyAlignment="1">
      <alignment horizontal="center" vertical="center"/>
    </xf>
    <xf numFmtId="4" fontId="2" fillId="0" borderId="10" xfId="0" applyNumberFormat="1" applyFont="1" applyBorder="1" applyAlignment="1" applyProtection="1">
      <alignment horizontal="center" vertical="center" wrapText="1"/>
      <protection locked="0"/>
    </xf>
    <xf numFmtId="4" fontId="2" fillId="34"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lignment horizontal="center" vertical="center" wrapText="1"/>
    </xf>
    <xf numFmtId="4" fontId="1" fillId="33" borderId="11"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34"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locked="0"/>
    </xf>
    <xf numFmtId="4" fontId="2" fillId="0" borderId="15" xfId="0" applyNumberFormat="1" applyFont="1" applyBorder="1" applyAlignment="1">
      <alignment/>
    </xf>
    <xf numFmtId="4" fontId="2" fillId="0" borderId="16" xfId="0" applyNumberFormat="1" applyFont="1" applyBorder="1" applyAlignment="1">
      <alignment/>
    </xf>
    <xf numFmtId="4" fontId="2" fillId="34" borderId="11"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center" vertical="center" wrapText="1"/>
      <protection locked="0"/>
    </xf>
    <xf numFmtId="4" fontId="25" fillId="0" borderId="11" xfId="0" applyNumberFormat="1" applyFont="1" applyFill="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21"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24" fillId="0" borderId="10" xfId="0" applyNumberFormat="1" applyFont="1" applyBorder="1" applyAlignment="1" applyProtection="1">
      <alignment horizontal="center" vertical="center" wrapText="1"/>
      <protection locked="0"/>
    </xf>
    <xf numFmtId="4" fontId="24" fillId="0" borderId="11" xfId="0" applyNumberFormat="1" applyFont="1" applyFill="1" applyBorder="1" applyAlignment="1" applyProtection="1">
      <alignment horizontal="center" vertical="center" wrapText="1"/>
      <protection/>
    </xf>
    <xf numFmtId="4" fontId="24" fillId="34" borderId="10" xfId="0" applyNumberFormat="1" applyFont="1" applyFill="1" applyBorder="1" applyAlignment="1" applyProtection="1">
      <alignment horizontal="center" vertical="center" wrapText="1"/>
      <protection/>
    </xf>
    <xf numFmtId="4" fontId="24" fillId="0" borderId="10" xfId="0" applyNumberFormat="1" applyFont="1" applyFill="1" applyBorder="1" applyAlignment="1" applyProtection="1">
      <alignment horizontal="center" vertical="center" wrapText="1"/>
      <protection/>
    </xf>
    <xf numFmtId="4" fontId="7" fillId="0" borderId="11"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2" fillId="34" borderId="14"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4" fontId="7" fillId="0" borderId="11"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26" fillId="34" borderId="10" xfId="0" applyNumberFormat="1" applyFont="1" applyFill="1" applyBorder="1" applyAlignment="1">
      <alignment horizontal="left" vertical="center" wrapText="1"/>
    </xf>
    <xf numFmtId="4" fontId="1" fillId="0" borderId="0" xfId="0" applyNumberFormat="1"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xf>
    <xf numFmtId="4" fontId="1" fillId="0" borderId="0" xfId="0" applyNumberFormat="1" applyFont="1" applyBorder="1" applyAlignment="1">
      <alignment/>
    </xf>
    <xf numFmtId="0" fontId="1" fillId="0" borderId="0" xfId="0" applyFont="1" applyBorder="1" applyAlignment="1">
      <alignment/>
    </xf>
    <xf numFmtId="4" fontId="2" fillId="33" borderId="0" xfId="0" applyNumberFormat="1" applyFon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4" fontId="2" fillId="0" borderId="0" xfId="0" applyNumberFormat="1" applyFont="1" applyFill="1" applyBorder="1" applyAlignment="1">
      <alignment/>
    </xf>
    <xf numFmtId="4"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1" fillId="0" borderId="0" xfId="0" applyFont="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2" fillId="33" borderId="0" xfId="0" applyFont="1" applyFill="1" applyBorder="1" applyAlignment="1">
      <alignment/>
    </xf>
    <xf numFmtId="3" fontId="1" fillId="0" borderId="0" xfId="0" applyNumberFormat="1" applyFont="1" applyBorder="1" applyAlignment="1">
      <alignment/>
    </xf>
    <xf numFmtId="4" fontId="3" fillId="0" borderId="0" xfId="0" applyNumberFormat="1" applyFont="1" applyFill="1" applyBorder="1" applyAlignment="1">
      <alignment/>
    </xf>
    <xf numFmtId="4" fontId="24" fillId="0" borderId="0" xfId="0" applyNumberFormat="1" applyFont="1" applyFill="1" applyBorder="1" applyAlignment="1">
      <alignment/>
    </xf>
    <xf numFmtId="3" fontId="3" fillId="0" borderId="0" xfId="0" applyNumberFormat="1" applyFont="1" applyFill="1" applyBorder="1" applyAlignment="1">
      <alignment/>
    </xf>
    <xf numFmtId="0" fontId="3" fillId="0" borderId="0" xfId="0" applyFont="1" applyFill="1" applyBorder="1" applyAlignment="1">
      <alignment/>
    </xf>
    <xf numFmtId="3" fontId="2" fillId="0" borderId="0" xfId="0" applyNumberFormat="1" applyFont="1" applyBorder="1" applyAlignment="1">
      <alignment/>
    </xf>
    <xf numFmtId="4" fontId="3" fillId="0" borderId="0" xfId="0" applyNumberFormat="1" applyFont="1" applyBorder="1" applyAlignment="1">
      <alignment/>
    </xf>
    <xf numFmtId="4" fontId="2" fillId="0" borderId="0" xfId="0" applyNumberFormat="1" applyFont="1" applyBorder="1" applyAlignment="1">
      <alignment/>
    </xf>
    <xf numFmtId="4" fontId="26" fillId="34" borderId="0" xfId="0" applyNumberFormat="1" applyFont="1" applyFill="1" applyBorder="1" applyAlignment="1">
      <alignment horizontal="left" vertical="center" wrapText="1"/>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3" fontId="26" fillId="34" borderId="0" xfId="0" applyNumberFormat="1" applyFont="1" applyFill="1" applyBorder="1" applyAlignment="1">
      <alignment horizontal="left" vertical="center" wrapText="1"/>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0" fillId="0" borderId="0" xfId="0" applyBorder="1" applyAlignment="1">
      <alignment horizontal="center"/>
    </xf>
    <xf numFmtId="0" fontId="2" fillId="0" borderId="0"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15" xfId="0" applyFont="1" applyBorder="1" applyAlignment="1">
      <alignment horizontal="center"/>
    </xf>
    <xf numFmtId="0" fontId="3" fillId="0" borderId="0" xfId="0" applyFont="1" applyBorder="1" applyAlignment="1">
      <alignment vertical="center" wrapText="1"/>
    </xf>
    <xf numFmtId="0" fontId="26"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6"/>
  <sheetViews>
    <sheetView tabSelected="1" view="pageBreakPreview" zoomScale="53" zoomScaleNormal="60" zoomScaleSheetLayoutView="53" zoomScalePageLayoutView="0" workbookViewId="0" topLeftCell="A209">
      <selection activeCell="A212" sqref="A13:F212"/>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4.875" style="123" customWidth="1"/>
    <col min="9" max="9" width="25.125" style="1" bestFit="1" customWidth="1"/>
    <col min="10" max="10" width="22.625" style="1" customWidth="1"/>
    <col min="11" max="16384" width="9.125" style="1" customWidth="1"/>
  </cols>
  <sheetData>
    <row r="1" spans="1:6" ht="48" customHeight="1">
      <c r="A1" s="20"/>
      <c r="B1" s="21" t="s">
        <v>17</v>
      </c>
      <c r="D1" s="94" t="s">
        <v>164</v>
      </c>
      <c r="E1" s="95"/>
      <c r="F1" s="95"/>
    </row>
    <row r="2" spans="1:6" ht="37.5" customHeight="1">
      <c r="A2" s="20"/>
      <c r="B2" s="21"/>
      <c r="D2" s="96" t="s">
        <v>165</v>
      </c>
      <c r="E2" s="96"/>
      <c r="F2" s="96"/>
    </row>
    <row r="3" spans="1:6" ht="30" customHeight="1">
      <c r="A3" s="20"/>
      <c r="B3" s="21"/>
      <c r="D3" s="96" t="s">
        <v>184</v>
      </c>
      <c r="E3" s="96"/>
      <c r="F3" s="96"/>
    </row>
    <row r="4" spans="1:6" ht="37.5" customHeight="1">
      <c r="A4" s="20"/>
      <c r="B4" s="21"/>
      <c r="C4" s="94"/>
      <c r="D4" s="241" t="s">
        <v>163</v>
      </c>
      <c r="E4" s="241"/>
      <c r="F4" s="241"/>
    </row>
    <row r="5" spans="1:6" ht="43.5" customHeight="1">
      <c r="A5" s="20"/>
      <c r="B5" s="21"/>
      <c r="C5" s="94"/>
      <c r="D5" s="241" t="s">
        <v>194</v>
      </c>
      <c r="E5" s="241"/>
      <c r="F5" s="241"/>
    </row>
    <row r="6" spans="1:6" ht="30" customHeight="1">
      <c r="A6" s="20"/>
      <c r="B6" s="21"/>
      <c r="C6" s="94"/>
      <c r="D6" s="94"/>
      <c r="E6" s="94"/>
      <c r="F6" s="94"/>
    </row>
    <row r="7" spans="1:6" ht="30" customHeight="1">
      <c r="A7" s="247" t="s">
        <v>96</v>
      </c>
      <c r="B7" s="247"/>
      <c r="C7" s="247"/>
      <c r="D7" s="247"/>
      <c r="E7" s="247"/>
      <c r="F7" s="247"/>
    </row>
    <row r="8" spans="1:6" ht="30" customHeight="1">
      <c r="A8" s="248" t="s">
        <v>145</v>
      </c>
      <c r="B8" s="248"/>
      <c r="C8" s="248"/>
      <c r="D8" s="248"/>
      <c r="E8" s="248"/>
      <c r="F8" s="248"/>
    </row>
    <row r="9" spans="1:6" ht="31.5" customHeight="1">
      <c r="A9" s="26"/>
      <c r="B9" s="27"/>
      <c r="C9" s="28"/>
      <c r="D9" s="29"/>
      <c r="E9" s="30"/>
      <c r="F9" s="30"/>
    </row>
    <row r="10" spans="1:8" s="25" customFormat="1" ht="30.75">
      <c r="A10" s="249" t="s">
        <v>144</v>
      </c>
      <c r="B10" s="249"/>
      <c r="C10" s="249"/>
      <c r="D10" s="249"/>
      <c r="E10" s="249"/>
      <c r="F10" s="249"/>
      <c r="G10" s="87"/>
      <c r="H10" s="124"/>
    </row>
    <row r="11" spans="1:8" s="25" customFormat="1" ht="31.5" customHeight="1">
      <c r="A11" s="250" t="s">
        <v>138</v>
      </c>
      <c r="B11" s="250"/>
      <c r="C11" s="250"/>
      <c r="D11" s="250"/>
      <c r="E11" s="250"/>
      <c r="F11" s="250"/>
      <c r="G11" s="87"/>
      <c r="H11" s="124"/>
    </row>
    <row r="12" spans="1:6" ht="36.75" customHeight="1">
      <c r="A12" s="1"/>
      <c r="F12" s="116" t="s">
        <v>122</v>
      </c>
    </row>
    <row r="13" spans="1:12" ht="38.25" customHeight="1">
      <c r="A13" s="244" t="s">
        <v>31</v>
      </c>
      <c r="B13" s="242" t="s">
        <v>158</v>
      </c>
      <c r="C13" s="242" t="s">
        <v>119</v>
      </c>
      <c r="D13" s="244" t="s">
        <v>13</v>
      </c>
      <c r="E13" s="244" t="s">
        <v>7</v>
      </c>
      <c r="F13" s="244"/>
      <c r="G13" s="251"/>
      <c r="H13" s="252"/>
      <c r="I13" s="253"/>
      <c r="J13" s="213"/>
      <c r="K13" s="213"/>
      <c r="L13" s="213"/>
    </row>
    <row r="14" spans="1:12" ht="78.75" customHeight="1">
      <c r="A14" s="244"/>
      <c r="B14" s="243"/>
      <c r="C14" s="243"/>
      <c r="D14" s="245"/>
      <c r="E14" s="34" t="s">
        <v>139</v>
      </c>
      <c r="F14" s="34" t="s">
        <v>120</v>
      </c>
      <c r="G14" s="251"/>
      <c r="H14" s="253"/>
      <c r="I14" s="253"/>
      <c r="J14" s="213"/>
      <c r="K14" s="213"/>
      <c r="L14" s="213"/>
    </row>
    <row r="15" spans="1:12" ht="24" customHeight="1">
      <c r="A15" s="36">
        <v>1</v>
      </c>
      <c r="B15" s="36">
        <v>2</v>
      </c>
      <c r="C15" s="36">
        <v>3</v>
      </c>
      <c r="D15" s="46">
        <v>4</v>
      </c>
      <c r="E15" s="36">
        <v>5</v>
      </c>
      <c r="F15" s="36">
        <v>6</v>
      </c>
      <c r="G15" s="251"/>
      <c r="H15" s="212"/>
      <c r="I15" s="214"/>
      <c r="J15" s="213"/>
      <c r="K15" s="213"/>
      <c r="L15" s="213"/>
    </row>
    <row r="16" spans="1:12" ht="45.75" customHeight="1">
      <c r="A16" s="38">
        <v>10000000</v>
      </c>
      <c r="B16" s="47" t="s">
        <v>6</v>
      </c>
      <c r="C16" s="132">
        <f>C17+C31+C39+C45+C67</f>
        <v>1845810024</v>
      </c>
      <c r="D16" s="133">
        <f>D17+D31+D39+D45</f>
        <v>1837410024</v>
      </c>
      <c r="E16" s="132">
        <f>E67</f>
        <v>8400000</v>
      </c>
      <c r="F16" s="134" t="s">
        <v>60</v>
      </c>
      <c r="G16" s="215"/>
      <c r="H16" s="216"/>
      <c r="I16" s="213"/>
      <c r="J16" s="213"/>
      <c r="K16" s="213"/>
      <c r="L16" s="213"/>
    </row>
    <row r="17" spans="1:12" ht="61.5" customHeight="1">
      <c r="A17" s="32">
        <v>11000000</v>
      </c>
      <c r="B17" s="33" t="s">
        <v>14</v>
      </c>
      <c r="C17" s="135">
        <f>C18+C23</f>
        <v>922634200</v>
      </c>
      <c r="D17" s="136">
        <f>D18+D23</f>
        <v>922634200</v>
      </c>
      <c r="E17" s="137" t="s">
        <v>60</v>
      </c>
      <c r="F17" s="137" t="s">
        <v>60</v>
      </c>
      <c r="G17" s="215"/>
      <c r="H17" s="216"/>
      <c r="I17" s="213"/>
      <c r="J17" s="213"/>
      <c r="K17" s="213"/>
      <c r="L17" s="213"/>
    </row>
    <row r="18" spans="1:12" ht="57.75" customHeight="1">
      <c r="A18" s="34">
        <v>11010000</v>
      </c>
      <c r="B18" s="35" t="s">
        <v>70</v>
      </c>
      <c r="C18" s="135">
        <f aca="true" t="shared" si="0" ref="C18:C24">D18</f>
        <v>922600000</v>
      </c>
      <c r="D18" s="138">
        <f>SUM(D19:D22)</f>
        <v>922600000</v>
      </c>
      <c r="E18" s="137" t="s">
        <v>60</v>
      </c>
      <c r="F18" s="139" t="s">
        <v>60</v>
      </c>
      <c r="G18" s="215"/>
      <c r="H18" s="216"/>
      <c r="I18" s="213"/>
      <c r="J18" s="213"/>
      <c r="K18" s="213"/>
      <c r="L18" s="213"/>
    </row>
    <row r="19" spans="1:12" ht="90.75" customHeight="1">
      <c r="A19" s="36">
        <v>11010100</v>
      </c>
      <c r="B19" s="37" t="s">
        <v>52</v>
      </c>
      <c r="C19" s="140">
        <f t="shared" si="0"/>
        <v>886770000</v>
      </c>
      <c r="D19" s="141">
        <f>879770000+1000000+6000000</f>
        <v>886770000</v>
      </c>
      <c r="E19" s="142" t="s">
        <v>60</v>
      </c>
      <c r="F19" s="143" t="s">
        <v>60</v>
      </c>
      <c r="G19" s="215"/>
      <c r="H19" s="216"/>
      <c r="I19" s="213"/>
      <c r="J19" s="213"/>
      <c r="K19" s="213"/>
      <c r="L19" s="213"/>
    </row>
    <row r="20" spans="1:12" ht="139.5" customHeight="1">
      <c r="A20" s="36">
        <v>11010200</v>
      </c>
      <c r="B20" s="37" t="s">
        <v>53</v>
      </c>
      <c r="C20" s="140">
        <f t="shared" si="0"/>
        <v>18700000</v>
      </c>
      <c r="D20" s="141">
        <f>17100000+1600000</f>
        <v>18700000</v>
      </c>
      <c r="E20" s="142" t="s">
        <v>60</v>
      </c>
      <c r="F20" s="143" t="s">
        <v>60</v>
      </c>
      <c r="G20" s="215"/>
      <c r="H20" s="216"/>
      <c r="I20" s="213"/>
      <c r="J20" s="213"/>
      <c r="K20" s="213"/>
      <c r="L20" s="213"/>
    </row>
    <row r="21" spans="1:12" ht="93" customHeight="1">
      <c r="A21" s="36">
        <v>11010400</v>
      </c>
      <c r="B21" s="37" t="s">
        <v>54</v>
      </c>
      <c r="C21" s="140">
        <f t="shared" si="0"/>
        <v>5550000</v>
      </c>
      <c r="D21" s="141">
        <f>4850000+700000</f>
        <v>5550000</v>
      </c>
      <c r="E21" s="142" t="s">
        <v>60</v>
      </c>
      <c r="F21" s="143" t="s">
        <v>60</v>
      </c>
      <c r="G21" s="215"/>
      <c r="H21" s="216"/>
      <c r="I21" s="213"/>
      <c r="J21" s="213"/>
      <c r="K21" s="213"/>
      <c r="L21" s="213"/>
    </row>
    <row r="22" spans="1:12" ht="91.5" customHeight="1">
      <c r="A22" s="36">
        <v>11010500</v>
      </c>
      <c r="B22" s="37" t="s">
        <v>55</v>
      </c>
      <c r="C22" s="140">
        <f t="shared" si="0"/>
        <v>11580000</v>
      </c>
      <c r="D22" s="141">
        <f>12280000-700000</f>
        <v>11580000</v>
      </c>
      <c r="E22" s="142" t="s">
        <v>60</v>
      </c>
      <c r="F22" s="143" t="s">
        <v>60</v>
      </c>
      <c r="G22" s="215"/>
      <c r="H22" s="216"/>
      <c r="I22" s="213"/>
      <c r="J22" s="213"/>
      <c r="K22" s="213"/>
      <c r="L22" s="213"/>
    </row>
    <row r="23" spans="1:12" ht="51.75" customHeight="1">
      <c r="A23" s="34">
        <v>11020000</v>
      </c>
      <c r="B23" s="35" t="s">
        <v>15</v>
      </c>
      <c r="C23" s="135">
        <f t="shared" si="0"/>
        <v>34200</v>
      </c>
      <c r="D23" s="144">
        <f>D24</f>
        <v>34200</v>
      </c>
      <c r="E23" s="145" t="s">
        <v>60</v>
      </c>
      <c r="F23" s="145" t="s">
        <v>60</v>
      </c>
      <c r="G23" s="215"/>
      <c r="H23" s="216"/>
      <c r="I23" s="213"/>
      <c r="J23" s="213"/>
      <c r="K23" s="213"/>
      <c r="L23" s="213"/>
    </row>
    <row r="24" spans="1:12" ht="64.5" customHeight="1">
      <c r="A24" s="36">
        <v>11020200</v>
      </c>
      <c r="B24" s="37" t="s">
        <v>32</v>
      </c>
      <c r="C24" s="140">
        <f t="shared" si="0"/>
        <v>34200</v>
      </c>
      <c r="D24" s="146">
        <f>280000-245800</f>
        <v>34200</v>
      </c>
      <c r="E24" s="142" t="s">
        <v>60</v>
      </c>
      <c r="F24" s="143" t="s">
        <v>60</v>
      </c>
      <c r="G24" s="215"/>
      <c r="H24" s="216"/>
      <c r="I24" s="213"/>
      <c r="J24" s="213"/>
      <c r="K24" s="213"/>
      <c r="L24" s="213"/>
    </row>
    <row r="25" spans="1:12" ht="58.5" customHeight="1" hidden="1">
      <c r="A25" s="36">
        <v>12030400</v>
      </c>
      <c r="B25" s="37" t="s">
        <v>42</v>
      </c>
      <c r="C25" s="135" t="e">
        <f aca="true" t="shared" si="1" ref="C25:C30">D25+E25</f>
        <v>#VALUE!</v>
      </c>
      <c r="D25" s="147"/>
      <c r="E25" s="142" t="s">
        <v>60</v>
      </c>
      <c r="F25" s="143" t="s">
        <v>60</v>
      </c>
      <c r="G25" s="215"/>
      <c r="H25" s="216"/>
      <c r="I25" s="213"/>
      <c r="J25" s="213"/>
      <c r="K25" s="213"/>
      <c r="L25" s="213"/>
    </row>
    <row r="26" spans="1:12" ht="60" customHeight="1" hidden="1">
      <c r="A26" s="38">
        <v>16000000</v>
      </c>
      <c r="B26" s="39" t="s">
        <v>33</v>
      </c>
      <c r="C26" s="135" t="e">
        <f t="shared" si="1"/>
        <v>#VALUE!</v>
      </c>
      <c r="D26" s="148"/>
      <c r="E26" s="142" t="s">
        <v>60</v>
      </c>
      <c r="F26" s="143" t="s">
        <v>60</v>
      </c>
      <c r="G26" s="215"/>
      <c r="H26" s="216"/>
      <c r="I26" s="213"/>
      <c r="J26" s="213"/>
      <c r="K26" s="213"/>
      <c r="L26" s="213"/>
    </row>
    <row r="27" spans="1:12" s="8" customFormat="1" ht="55.5" customHeight="1" hidden="1">
      <c r="A27" s="34">
        <v>16010000</v>
      </c>
      <c r="B27" s="35" t="s">
        <v>45</v>
      </c>
      <c r="C27" s="135" t="e">
        <f t="shared" si="1"/>
        <v>#VALUE!</v>
      </c>
      <c r="D27" s="144"/>
      <c r="E27" s="142" t="s">
        <v>60</v>
      </c>
      <c r="F27" s="143" t="s">
        <v>60</v>
      </c>
      <c r="G27" s="215"/>
      <c r="H27" s="216"/>
      <c r="I27" s="217"/>
      <c r="J27" s="217"/>
      <c r="K27" s="217"/>
      <c r="L27" s="217"/>
    </row>
    <row r="28" spans="1:12" ht="26.25" customHeight="1" hidden="1">
      <c r="A28" s="36">
        <v>16010100</v>
      </c>
      <c r="B28" s="37" t="s">
        <v>22</v>
      </c>
      <c r="C28" s="135" t="e">
        <f t="shared" si="1"/>
        <v>#VALUE!</v>
      </c>
      <c r="D28" s="146"/>
      <c r="E28" s="142" t="s">
        <v>60</v>
      </c>
      <c r="F28" s="143" t="s">
        <v>60</v>
      </c>
      <c r="G28" s="215"/>
      <c r="H28" s="216"/>
      <c r="I28" s="213"/>
      <c r="J28" s="213"/>
      <c r="K28" s="213"/>
      <c r="L28" s="213"/>
    </row>
    <row r="29" spans="1:12" ht="29.25" customHeight="1" hidden="1">
      <c r="A29" s="36">
        <v>16010200</v>
      </c>
      <c r="B29" s="37" t="s">
        <v>23</v>
      </c>
      <c r="C29" s="135" t="e">
        <f t="shared" si="1"/>
        <v>#VALUE!</v>
      </c>
      <c r="D29" s="146"/>
      <c r="E29" s="142" t="s">
        <v>60</v>
      </c>
      <c r="F29" s="143" t="s">
        <v>60</v>
      </c>
      <c r="G29" s="215"/>
      <c r="H29" s="216"/>
      <c r="I29" s="213"/>
      <c r="J29" s="213"/>
      <c r="K29" s="213"/>
      <c r="L29" s="213"/>
    </row>
    <row r="30" spans="1:12" ht="31.5" customHeight="1" hidden="1">
      <c r="A30" s="36">
        <v>16010500</v>
      </c>
      <c r="B30" s="37" t="s">
        <v>24</v>
      </c>
      <c r="C30" s="135" t="e">
        <f t="shared" si="1"/>
        <v>#VALUE!</v>
      </c>
      <c r="D30" s="146"/>
      <c r="E30" s="142" t="s">
        <v>60</v>
      </c>
      <c r="F30" s="143" t="s">
        <v>60</v>
      </c>
      <c r="G30" s="215"/>
      <c r="H30" s="216"/>
      <c r="I30" s="213"/>
      <c r="J30" s="213"/>
      <c r="K30" s="213"/>
      <c r="L30" s="213"/>
    </row>
    <row r="31" spans="1:12" ht="59.25" customHeight="1">
      <c r="A31" s="34">
        <v>13000000</v>
      </c>
      <c r="B31" s="35" t="s">
        <v>123</v>
      </c>
      <c r="C31" s="135">
        <f>C34+C36</f>
        <v>100</v>
      </c>
      <c r="D31" s="135">
        <f>D34+D36</f>
        <v>100</v>
      </c>
      <c r="E31" s="145" t="s">
        <v>60</v>
      </c>
      <c r="F31" s="145" t="s">
        <v>60</v>
      </c>
      <c r="G31" s="215"/>
      <c r="H31" s="216"/>
      <c r="I31" s="213"/>
      <c r="J31" s="213"/>
      <c r="K31" s="213"/>
      <c r="L31" s="213"/>
    </row>
    <row r="32" spans="1:12" ht="59.25" customHeight="1" hidden="1">
      <c r="A32" s="34">
        <v>13010000</v>
      </c>
      <c r="B32" s="35" t="s">
        <v>124</v>
      </c>
      <c r="C32" s="135">
        <f>C33+C37</f>
        <v>100</v>
      </c>
      <c r="D32" s="146">
        <f>D33</f>
        <v>0</v>
      </c>
      <c r="E32" s="145" t="s">
        <v>60</v>
      </c>
      <c r="F32" s="145" t="s">
        <v>60</v>
      </c>
      <c r="G32" s="215"/>
      <c r="H32" s="216"/>
      <c r="I32" s="213"/>
      <c r="J32" s="213"/>
      <c r="K32" s="213"/>
      <c r="L32" s="213"/>
    </row>
    <row r="33" spans="1:12" ht="145.5" customHeight="1" hidden="1">
      <c r="A33" s="36">
        <v>13010200</v>
      </c>
      <c r="B33" s="37" t="s">
        <v>125</v>
      </c>
      <c r="C33" s="135">
        <f>C34+C38</f>
        <v>0</v>
      </c>
      <c r="D33" s="146"/>
      <c r="E33" s="145" t="s">
        <v>60</v>
      </c>
      <c r="F33" s="145" t="s">
        <v>60</v>
      </c>
      <c r="G33" s="215"/>
      <c r="H33" s="216"/>
      <c r="I33" s="213"/>
      <c r="J33" s="213"/>
      <c r="K33" s="213"/>
      <c r="L33" s="213"/>
    </row>
    <row r="34" spans="1:12" ht="73.5" customHeight="1" hidden="1">
      <c r="A34" s="73">
        <v>13010000</v>
      </c>
      <c r="B34" s="121" t="s">
        <v>124</v>
      </c>
      <c r="C34" s="149">
        <f>C35</f>
        <v>0</v>
      </c>
      <c r="D34" s="150">
        <f>D35</f>
        <v>0</v>
      </c>
      <c r="E34" s="139" t="s">
        <v>60</v>
      </c>
      <c r="F34" s="139" t="s">
        <v>60</v>
      </c>
      <c r="G34" s="215"/>
      <c r="H34" s="216"/>
      <c r="I34" s="213"/>
      <c r="J34" s="213"/>
      <c r="K34" s="213"/>
      <c r="L34" s="213"/>
    </row>
    <row r="35" spans="1:12" ht="145.5" customHeight="1" hidden="1">
      <c r="A35" s="72">
        <v>13010200</v>
      </c>
      <c r="B35" s="122" t="s">
        <v>125</v>
      </c>
      <c r="C35" s="149">
        <f>D35</f>
        <v>0</v>
      </c>
      <c r="D35" s="151">
        <f>1200-1200</f>
        <v>0</v>
      </c>
      <c r="E35" s="139" t="s">
        <v>60</v>
      </c>
      <c r="F35" s="139" t="s">
        <v>60</v>
      </c>
      <c r="G35" s="215"/>
      <c r="H35" s="216"/>
      <c r="I35" s="213"/>
      <c r="J35" s="213"/>
      <c r="K35" s="213"/>
      <c r="L35" s="213"/>
    </row>
    <row r="36" spans="1:12" ht="59.25" customHeight="1">
      <c r="A36" s="34">
        <v>13030000</v>
      </c>
      <c r="B36" s="35" t="s">
        <v>167</v>
      </c>
      <c r="C36" s="135">
        <f>C37+C38</f>
        <v>100</v>
      </c>
      <c r="D36" s="138">
        <f>D37+D38</f>
        <v>100</v>
      </c>
      <c r="E36" s="145" t="s">
        <v>60</v>
      </c>
      <c r="F36" s="145" t="s">
        <v>60</v>
      </c>
      <c r="G36" s="215"/>
      <c r="H36" s="216"/>
      <c r="I36" s="213"/>
      <c r="J36" s="213"/>
      <c r="K36" s="213"/>
      <c r="L36" s="213"/>
    </row>
    <row r="37" spans="1:12" ht="66" customHeight="1">
      <c r="A37" s="36">
        <v>13030100</v>
      </c>
      <c r="B37" s="37" t="s">
        <v>168</v>
      </c>
      <c r="C37" s="135">
        <f>D37</f>
        <v>100</v>
      </c>
      <c r="D37" s="146">
        <v>100</v>
      </c>
      <c r="E37" s="142" t="s">
        <v>60</v>
      </c>
      <c r="F37" s="143" t="s">
        <v>60</v>
      </c>
      <c r="G37" s="215"/>
      <c r="H37" s="216"/>
      <c r="I37" s="213"/>
      <c r="J37" s="213"/>
      <c r="K37" s="213"/>
      <c r="L37" s="213"/>
    </row>
    <row r="38" spans="1:12" ht="52.5" hidden="1">
      <c r="A38" s="36">
        <v>13030200</v>
      </c>
      <c r="B38" s="37" t="s">
        <v>126</v>
      </c>
      <c r="C38" s="135">
        <f>D38</f>
        <v>0</v>
      </c>
      <c r="D38" s="146"/>
      <c r="E38" s="142" t="s">
        <v>60</v>
      </c>
      <c r="F38" s="143" t="s">
        <v>60</v>
      </c>
      <c r="G38" s="215"/>
      <c r="H38" s="216"/>
      <c r="I38" s="213"/>
      <c r="J38" s="213"/>
      <c r="K38" s="213"/>
      <c r="L38" s="213"/>
    </row>
    <row r="39" spans="1:12" s="9" customFormat="1" ht="48" customHeight="1">
      <c r="A39" s="40">
        <v>14000000</v>
      </c>
      <c r="B39" s="41" t="s">
        <v>58</v>
      </c>
      <c r="C39" s="135">
        <f>D39</f>
        <v>98407424</v>
      </c>
      <c r="D39" s="135">
        <f>D44+D40+D42</f>
        <v>98407424</v>
      </c>
      <c r="E39" s="145" t="s">
        <v>60</v>
      </c>
      <c r="F39" s="145" t="s">
        <v>60</v>
      </c>
      <c r="G39" s="218"/>
      <c r="H39" s="219"/>
      <c r="I39" s="220"/>
      <c r="J39" s="220"/>
      <c r="K39" s="220"/>
      <c r="L39" s="220"/>
    </row>
    <row r="40" spans="1:12" s="9" customFormat="1" ht="64.5" customHeight="1">
      <c r="A40" s="44">
        <v>14020000</v>
      </c>
      <c r="B40" s="45" t="s">
        <v>170</v>
      </c>
      <c r="C40" s="152">
        <f aca="true" t="shared" si="2" ref="C40:C46">D40</f>
        <v>10067424</v>
      </c>
      <c r="D40" s="153">
        <f>D41</f>
        <v>10067424</v>
      </c>
      <c r="E40" s="145" t="s">
        <v>60</v>
      </c>
      <c r="F40" s="145" t="s">
        <v>60</v>
      </c>
      <c r="G40" s="218"/>
      <c r="H40" s="219"/>
      <c r="I40" s="220"/>
      <c r="J40" s="220"/>
      <c r="K40" s="220"/>
      <c r="L40" s="220"/>
    </row>
    <row r="41" spans="1:12" s="9" customFormat="1" ht="67.5" customHeight="1">
      <c r="A41" s="42">
        <v>14021900</v>
      </c>
      <c r="B41" s="43" t="s">
        <v>171</v>
      </c>
      <c r="C41" s="154">
        <f t="shared" si="2"/>
        <v>10067424</v>
      </c>
      <c r="D41" s="155">
        <f>9190000+400000+477424</f>
        <v>10067424</v>
      </c>
      <c r="E41" s="142" t="s">
        <v>60</v>
      </c>
      <c r="F41" s="143" t="s">
        <v>60</v>
      </c>
      <c r="G41" s="218"/>
      <c r="H41" s="219"/>
      <c r="I41" s="220"/>
      <c r="J41" s="220"/>
      <c r="K41" s="220"/>
      <c r="L41" s="220"/>
    </row>
    <row r="42" spans="1:12" s="9" customFormat="1" ht="72" customHeight="1">
      <c r="A42" s="44">
        <v>14030000</v>
      </c>
      <c r="B42" s="45" t="s">
        <v>172</v>
      </c>
      <c r="C42" s="152">
        <f t="shared" si="2"/>
        <v>33740000</v>
      </c>
      <c r="D42" s="153">
        <f>D43</f>
        <v>33740000</v>
      </c>
      <c r="E42" s="145" t="s">
        <v>60</v>
      </c>
      <c r="F42" s="145" t="s">
        <v>60</v>
      </c>
      <c r="G42" s="218"/>
      <c r="H42" s="219"/>
      <c r="I42" s="220"/>
      <c r="J42" s="220"/>
      <c r="K42" s="220"/>
      <c r="L42" s="220"/>
    </row>
    <row r="43" spans="1:12" s="4" customFormat="1" ht="54" customHeight="1">
      <c r="A43" s="42">
        <v>14031900</v>
      </c>
      <c r="B43" s="43" t="s">
        <v>171</v>
      </c>
      <c r="C43" s="154">
        <f t="shared" si="2"/>
        <v>33740000</v>
      </c>
      <c r="D43" s="155">
        <f>32140000+1600000</f>
        <v>33740000</v>
      </c>
      <c r="E43" s="142" t="s">
        <v>60</v>
      </c>
      <c r="F43" s="143" t="s">
        <v>60</v>
      </c>
      <c r="G43" s="215"/>
      <c r="H43" s="216"/>
      <c r="I43" s="221"/>
      <c r="J43" s="221"/>
      <c r="K43" s="221"/>
      <c r="L43" s="221"/>
    </row>
    <row r="44" spans="1:12" s="4" customFormat="1" ht="79.5" customHeight="1">
      <c r="A44" s="42">
        <v>14040000</v>
      </c>
      <c r="B44" s="43" t="s">
        <v>146</v>
      </c>
      <c r="C44" s="154">
        <f t="shared" si="2"/>
        <v>54600000</v>
      </c>
      <c r="D44" s="155">
        <f>47000000+100000+7500000</f>
        <v>54600000</v>
      </c>
      <c r="E44" s="142" t="s">
        <v>60</v>
      </c>
      <c r="F44" s="142" t="s">
        <v>60</v>
      </c>
      <c r="G44" s="215"/>
      <c r="H44" s="216"/>
      <c r="I44" s="221"/>
      <c r="J44" s="221"/>
      <c r="K44" s="221"/>
      <c r="L44" s="221"/>
    </row>
    <row r="45" spans="1:12" s="9" customFormat="1" ht="84" customHeight="1">
      <c r="A45" s="40">
        <v>18000000</v>
      </c>
      <c r="B45" s="41" t="s">
        <v>169</v>
      </c>
      <c r="C45" s="152">
        <f t="shared" si="2"/>
        <v>816368300</v>
      </c>
      <c r="D45" s="156">
        <f>D46+D64+D61</f>
        <v>816368300</v>
      </c>
      <c r="E45" s="145" t="s">
        <v>60</v>
      </c>
      <c r="F45" s="145" t="s">
        <v>60</v>
      </c>
      <c r="G45" s="215"/>
      <c r="H45" s="219"/>
      <c r="I45" s="220"/>
      <c r="J45" s="220"/>
      <c r="K45" s="220"/>
      <c r="L45" s="220"/>
    </row>
    <row r="46" spans="1:12" s="7" customFormat="1" ht="45.75" customHeight="1">
      <c r="A46" s="40">
        <v>18010000</v>
      </c>
      <c r="B46" s="41" t="s">
        <v>61</v>
      </c>
      <c r="C46" s="135">
        <f t="shared" si="2"/>
        <v>661316600</v>
      </c>
      <c r="D46" s="156">
        <f>SUM(D48:D60)</f>
        <v>661316600</v>
      </c>
      <c r="E46" s="145" t="s">
        <v>60</v>
      </c>
      <c r="F46" s="145" t="s">
        <v>60</v>
      </c>
      <c r="G46" s="222"/>
      <c r="H46" s="223"/>
      <c r="I46" s="224"/>
      <c r="J46" s="224"/>
      <c r="K46" s="224"/>
      <c r="L46" s="224"/>
    </row>
    <row r="47" spans="1:12" s="6" customFormat="1" ht="58.5" customHeight="1" hidden="1">
      <c r="A47" s="52">
        <v>18010100</v>
      </c>
      <c r="B47" s="48" t="s">
        <v>51</v>
      </c>
      <c r="C47" s="135" t="e">
        <f>D47+E47</f>
        <v>#VALUE!</v>
      </c>
      <c r="D47" s="156"/>
      <c r="E47" s="142" t="s">
        <v>60</v>
      </c>
      <c r="F47" s="143" t="s">
        <v>60</v>
      </c>
      <c r="G47" s="222"/>
      <c r="H47" s="223"/>
      <c r="I47" s="225"/>
      <c r="J47" s="225"/>
      <c r="K47" s="225"/>
      <c r="L47" s="225"/>
    </row>
    <row r="48" spans="1:12" s="6" customFormat="1" ht="99.75" customHeight="1">
      <c r="A48" s="52">
        <v>18010100</v>
      </c>
      <c r="B48" s="48" t="s">
        <v>149</v>
      </c>
      <c r="C48" s="154">
        <f>D48</f>
        <v>310000</v>
      </c>
      <c r="D48" s="157">
        <f>300000+10000</f>
        <v>310000</v>
      </c>
      <c r="E48" s="142" t="s">
        <v>60</v>
      </c>
      <c r="F48" s="143" t="s">
        <v>60</v>
      </c>
      <c r="G48" s="222"/>
      <c r="H48" s="223"/>
      <c r="I48" s="225"/>
      <c r="J48" s="225"/>
      <c r="K48" s="225"/>
      <c r="L48" s="225"/>
    </row>
    <row r="49" spans="1:12" s="6" customFormat="1" ht="86.25" customHeight="1">
      <c r="A49" s="52">
        <v>18010200</v>
      </c>
      <c r="B49" s="48" t="s">
        <v>62</v>
      </c>
      <c r="C49" s="154">
        <f aca="true" t="shared" si="3" ref="C49:C60">D49</f>
        <v>2400000</v>
      </c>
      <c r="D49" s="157">
        <f>2800000-400000</f>
        <v>2400000</v>
      </c>
      <c r="E49" s="142" t="s">
        <v>60</v>
      </c>
      <c r="F49" s="143" t="s">
        <v>60</v>
      </c>
      <c r="G49" s="222"/>
      <c r="H49" s="223"/>
      <c r="I49" s="225"/>
      <c r="J49" s="225"/>
      <c r="K49" s="225"/>
      <c r="L49" s="225"/>
    </row>
    <row r="50" spans="1:12" ht="45" customHeight="1" hidden="1">
      <c r="A50" s="42">
        <v>16011500</v>
      </c>
      <c r="B50" s="37" t="s">
        <v>25</v>
      </c>
      <c r="C50" s="154">
        <f t="shared" si="3"/>
        <v>0</v>
      </c>
      <c r="D50" s="157"/>
      <c r="E50" s="142" t="s">
        <v>60</v>
      </c>
      <c r="F50" s="143" t="s">
        <v>60</v>
      </c>
      <c r="G50" s="215"/>
      <c r="H50" s="216"/>
      <c r="I50" s="213"/>
      <c r="J50" s="213"/>
      <c r="K50" s="213"/>
      <c r="L50" s="213"/>
    </row>
    <row r="51" spans="1:12" ht="85.5" customHeight="1" hidden="1">
      <c r="A51" s="42">
        <v>18010300</v>
      </c>
      <c r="B51" s="48" t="s">
        <v>150</v>
      </c>
      <c r="C51" s="154">
        <f t="shared" si="3"/>
        <v>0</v>
      </c>
      <c r="D51" s="157"/>
      <c r="E51" s="142" t="s">
        <v>60</v>
      </c>
      <c r="F51" s="143" t="s">
        <v>60</v>
      </c>
      <c r="G51" s="215"/>
      <c r="H51" s="216"/>
      <c r="I51" s="213"/>
      <c r="J51" s="213"/>
      <c r="K51" s="213"/>
      <c r="L51" s="213"/>
    </row>
    <row r="52" spans="1:12" ht="93.75" customHeight="1" hidden="1">
      <c r="A52" s="42">
        <v>18010400</v>
      </c>
      <c r="B52" s="48" t="s">
        <v>63</v>
      </c>
      <c r="C52" s="154">
        <f t="shared" si="3"/>
        <v>0</v>
      </c>
      <c r="D52" s="157"/>
      <c r="E52" s="142" t="s">
        <v>60</v>
      </c>
      <c r="F52" s="143" t="s">
        <v>60</v>
      </c>
      <c r="G52" s="215"/>
      <c r="H52" s="216"/>
      <c r="I52" s="213"/>
      <c r="J52" s="213"/>
      <c r="K52" s="213"/>
      <c r="L52" s="213"/>
    </row>
    <row r="53" spans="1:12" ht="93.75" customHeight="1">
      <c r="A53" s="42">
        <v>18010300</v>
      </c>
      <c r="B53" s="48" t="s">
        <v>151</v>
      </c>
      <c r="C53" s="154">
        <f t="shared" si="3"/>
        <v>5150000</v>
      </c>
      <c r="D53" s="157">
        <f>4600000+550000</f>
        <v>5150000</v>
      </c>
      <c r="E53" s="142" t="s">
        <v>60</v>
      </c>
      <c r="F53" s="143" t="s">
        <v>60</v>
      </c>
      <c r="G53" s="215"/>
      <c r="H53" s="216"/>
      <c r="I53" s="213"/>
      <c r="J53" s="213"/>
      <c r="K53" s="213"/>
      <c r="L53" s="213"/>
    </row>
    <row r="54" spans="1:12" ht="93.75" customHeight="1">
      <c r="A54" s="42">
        <v>18010400</v>
      </c>
      <c r="B54" s="48" t="s">
        <v>152</v>
      </c>
      <c r="C54" s="154">
        <f t="shared" si="3"/>
        <v>17740000</v>
      </c>
      <c r="D54" s="157">
        <f>16300000+1440000</f>
        <v>17740000</v>
      </c>
      <c r="E54" s="142" t="s">
        <v>60</v>
      </c>
      <c r="F54" s="143" t="s">
        <v>60</v>
      </c>
      <c r="G54" s="215"/>
      <c r="H54" s="216"/>
      <c r="I54" s="213"/>
      <c r="J54" s="213"/>
      <c r="K54" s="213"/>
      <c r="L54" s="213"/>
    </row>
    <row r="55" spans="1:12" ht="54" customHeight="1">
      <c r="A55" s="36">
        <v>18010500</v>
      </c>
      <c r="B55" s="37" t="s">
        <v>18</v>
      </c>
      <c r="C55" s="154">
        <f t="shared" si="3"/>
        <v>93100000</v>
      </c>
      <c r="D55" s="157">
        <v>93100000</v>
      </c>
      <c r="E55" s="142" t="s">
        <v>60</v>
      </c>
      <c r="F55" s="143" t="s">
        <v>60</v>
      </c>
      <c r="G55" s="215"/>
      <c r="H55" s="216"/>
      <c r="I55" s="213"/>
      <c r="J55" s="213"/>
      <c r="K55" s="213"/>
      <c r="L55" s="213"/>
    </row>
    <row r="56" spans="1:12" ht="54" customHeight="1">
      <c r="A56" s="36">
        <v>18010600</v>
      </c>
      <c r="B56" s="37" t="s">
        <v>20</v>
      </c>
      <c r="C56" s="154">
        <f t="shared" si="3"/>
        <v>524414000</v>
      </c>
      <c r="D56" s="157">
        <f>527200000-2786000</f>
        <v>524414000</v>
      </c>
      <c r="E56" s="142" t="s">
        <v>60</v>
      </c>
      <c r="F56" s="143" t="s">
        <v>60</v>
      </c>
      <c r="G56" s="215"/>
      <c r="H56" s="216"/>
      <c r="I56" s="213"/>
      <c r="J56" s="213"/>
      <c r="K56" s="213"/>
      <c r="L56" s="213"/>
    </row>
    <row r="57" spans="1:12" ht="45" customHeight="1">
      <c r="A57" s="36">
        <v>18010700</v>
      </c>
      <c r="B57" s="37" t="s">
        <v>19</v>
      </c>
      <c r="C57" s="154">
        <f t="shared" si="3"/>
        <v>1980000</v>
      </c>
      <c r="D57" s="157">
        <f>2550000-570000</f>
        <v>1980000</v>
      </c>
      <c r="E57" s="142" t="s">
        <v>60</v>
      </c>
      <c r="F57" s="143" t="s">
        <v>60</v>
      </c>
      <c r="G57" s="215"/>
      <c r="H57" s="216"/>
      <c r="I57" s="213"/>
      <c r="J57" s="213"/>
      <c r="K57" s="213"/>
      <c r="L57" s="213"/>
    </row>
    <row r="58" spans="1:12" ht="45" customHeight="1">
      <c r="A58" s="36">
        <v>18010900</v>
      </c>
      <c r="B58" s="37" t="s">
        <v>21</v>
      </c>
      <c r="C58" s="154">
        <f t="shared" si="3"/>
        <v>15770000</v>
      </c>
      <c r="D58" s="157">
        <f>17850000-2080000</f>
        <v>15770000</v>
      </c>
      <c r="E58" s="142" t="s">
        <v>60</v>
      </c>
      <c r="F58" s="143" t="s">
        <v>60</v>
      </c>
      <c r="G58" s="215"/>
      <c r="H58" s="216"/>
      <c r="I58" s="213"/>
      <c r="J58" s="213"/>
      <c r="K58" s="213"/>
      <c r="L58" s="213"/>
    </row>
    <row r="59" spans="1:12" ht="48" customHeight="1">
      <c r="A59" s="36">
        <v>18011000</v>
      </c>
      <c r="B59" s="37" t="s">
        <v>64</v>
      </c>
      <c r="C59" s="140">
        <f t="shared" si="3"/>
        <v>271900</v>
      </c>
      <c r="D59" s="141">
        <f>200000+71900</f>
        <v>271900</v>
      </c>
      <c r="E59" s="143" t="s">
        <v>60</v>
      </c>
      <c r="F59" s="143" t="s">
        <v>60</v>
      </c>
      <c r="G59" s="215"/>
      <c r="H59" s="216"/>
      <c r="I59" s="213"/>
      <c r="J59" s="213"/>
      <c r="K59" s="213"/>
      <c r="L59" s="213"/>
    </row>
    <row r="60" spans="1:12" ht="46.5" customHeight="1">
      <c r="A60" s="36">
        <v>18011100</v>
      </c>
      <c r="B60" s="37" t="s">
        <v>65</v>
      </c>
      <c r="C60" s="140">
        <f t="shared" si="3"/>
        <v>180700</v>
      </c>
      <c r="D60" s="141">
        <f>225000-44300</f>
        <v>180700</v>
      </c>
      <c r="E60" s="143" t="s">
        <v>60</v>
      </c>
      <c r="F60" s="143" t="s">
        <v>60</v>
      </c>
      <c r="G60" s="215"/>
      <c r="H60" s="216"/>
      <c r="I60" s="213"/>
      <c r="J60" s="213"/>
      <c r="K60" s="213"/>
      <c r="L60" s="213"/>
    </row>
    <row r="61" spans="1:12" ht="40.5" customHeight="1">
      <c r="A61" s="34">
        <v>18030000</v>
      </c>
      <c r="B61" s="35" t="s">
        <v>90</v>
      </c>
      <c r="C61" s="135">
        <f aca="true" t="shared" si="4" ref="C61:C66">D61</f>
        <v>131700</v>
      </c>
      <c r="D61" s="138">
        <f>D62+D63</f>
        <v>131700</v>
      </c>
      <c r="E61" s="137" t="s">
        <v>60</v>
      </c>
      <c r="F61" s="137" t="s">
        <v>60</v>
      </c>
      <c r="G61" s="215"/>
      <c r="H61" s="216"/>
      <c r="I61" s="213"/>
      <c r="J61" s="213"/>
      <c r="K61" s="213"/>
      <c r="L61" s="213"/>
    </row>
    <row r="62" spans="1:12" ht="58.5" customHeight="1">
      <c r="A62" s="36">
        <v>18030100</v>
      </c>
      <c r="B62" s="37" t="s">
        <v>91</v>
      </c>
      <c r="C62" s="140">
        <f t="shared" si="4"/>
        <v>96700</v>
      </c>
      <c r="D62" s="141">
        <f>80000+16700</f>
        <v>96700</v>
      </c>
      <c r="E62" s="143" t="s">
        <v>60</v>
      </c>
      <c r="F62" s="143" t="s">
        <v>60</v>
      </c>
      <c r="G62" s="215"/>
      <c r="H62" s="216"/>
      <c r="I62" s="213"/>
      <c r="J62" s="213"/>
      <c r="K62" s="213"/>
      <c r="L62" s="213"/>
    </row>
    <row r="63" spans="1:12" ht="40.5" customHeight="1">
      <c r="A63" s="36">
        <v>18030200</v>
      </c>
      <c r="B63" s="37" t="s">
        <v>92</v>
      </c>
      <c r="C63" s="140">
        <f t="shared" si="4"/>
        <v>35000</v>
      </c>
      <c r="D63" s="141">
        <f>45000-10000</f>
        <v>35000</v>
      </c>
      <c r="E63" s="143" t="s">
        <v>60</v>
      </c>
      <c r="F63" s="143" t="s">
        <v>60</v>
      </c>
      <c r="G63" s="215"/>
      <c r="H63" s="216"/>
      <c r="I63" s="213"/>
      <c r="J63" s="213"/>
      <c r="K63" s="213"/>
      <c r="L63" s="213"/>
    </row>
    <row r="64" spans="1:12" s="14" customFormat="1" ht="42" customHeight="1">
      <c r="A64" s="34">
        <v>18050000</v>
      </c>
      <c r="B64" s="35" t="s">
        <v>34</v>
      </c>
      <c r="C64" s="135">
        <f t="shared" si="4"/>
        <v>154920000</v>
      </c>
      <c r="D64" s="138">
        <f>D65+D66</f>
        <v>154920000</v>
      </c>
      <c r="E64" s="137" t="s">
        <v>60</v>
      </c>
      <c r="F64" s="137" t="s">
        <v>60</v>
      </c>
      <c r="G64" s="215"/>
      <c r="H64" s="216"/>
      <c r="I64" s="226"/>
      <c r="J64" s="226"/>
      <c r="K64" s="226"/>
      <c r="L64" s="226"/>
    </row>
    <row r="65" spans="1:12" ht="45" customHeight="1">
      <c r="A65" s="36">
        <v>18050300</v>
      </c>
      <c r="B65" s="37" t="s">
        <v>35</v>
      </c>
      <c r="C65" s="140">
        <f t="shared" si="4"/>
        <v>18500000</v>
      </c>
      <c r="D65" s="141">
        <f>15500000+3000000</f>
        <v>18500000</v>
      </c>
      <c r="E65" s="143" t="s">
        <v>60</v>
      </c>
      <c r="F65" s="143" t="s">
        <v>60</v>
      </c>
      <c r="G65" s="215"/>
      <c r="H65" s="216"/>
      <c r="I65" s="213"/>
      <c r="J65" s="213"/>
      <c r="K65" s="213"/>
      <c r="L65" s="213"/>
    </row>
    <row r="66" spans="1:12" ht="54" customHeight="1">
      <c r="A66" s="36">
        <v>18050400</v>
      </c>
      <c r="B66" s="37" t="s">
        <v>36</v>
      </c>
      <c r="C66" s="140">
        <f t="shared" si="4"/>
        <v>136420000</v>
      </c>
      <c r="D66" s="141">
        <f>130920000+5500000</f>
        <v>136420000</v>
      </c>
      <c r="E66" s="143" t="s">
        <v>60</v>
      </c>
      <c r="F66" s="143" t="s">
        <v>60</v>
      </c>
      <c r="G66" s="215"/>
      <c r="H66" s="216"/>
      <c r="I66" s="213"/>
      <c r="J66" s="213"/>
      <c r="K66" s="213"/>
      <c r="L66" s="213"/>
    </row>
    <row r="67" spans="1:12" s="9" customFormat="1" ht="45.75" customHeight="1">
      <c r="A67" s="40">
        <v>19000000</v>
      </c>
      <c r="B67" s="33" t="s">
        <v>37</v>
      </c>
      <c r="C67" s="135">
        <f>C68</f>
        <v>8400000</v>
      </c>
      <c r="D67" s="138" t="s">
        <v>60</v>
      </c>
      <c r="E67" s="135">
        <f>E68</f>
        <v>8400000</v>
      </c>
      <c r="F67" s="137" t="s">
        <v>60</v>
      </c>
      <c r="G67" s="218"/>
      <c r="H67" s="219"/>
      <c r="I67" s="220"/>
      <c r="J67" s="220"/>
      <c r="K67" s="220"/>
      <c r="L67" s="220"/>
    </row>
    <row r="68" spans="1:12" s="8" customFormat="1" ht="54" customHeight="1">
      <c r="A68" s="44">
        <v>19010000</v>
      </c>
      <c r="B68" s="45" t="s">
        <v>38</v>
      </c>
      <c r="C68" s="135">
        <f>E68</f>
        <v>8400000</v>
      </c>
      <c r="D68" s="156" t="s">
        <v>60</v>
      </c>
      <c r="E68" s="152">
        <f>E69+E70+E71</f>
        <v>8400000</v>
      </c>
      <c r="F68" s="145" t="s">
        <v>60</v>
      </c>
      <c r="G68" s="215"/>
      <c r="H68" s="216"/>
      <c r="I68" s="217"/>
      <c r="J68" s="217"/>
      <c r="K68" s="217"/>
      <c r="L68" s="217"/>
    </row>
    <row r="69" spans="1:12" s="4" customFormat="1" ht="139.5" customHeight="1">
      <c r="A69" s="42">
        <v>19010100</v>
      </c>
      <c r="B69" s="43" t="s">
        <v>130</v>
      </c>
      <c r="C69" s="154">
        <f>E69</f>
        <v>8070000</v>
      </c>
      <c r="D69" s="158" t="s">
        <v>60</v>
      </c>
      <c r="E69" s="154">
        <v>8070000</v>
      </c>
      <c r="F69" s="143" t="s">
        <v>60</v>
      </c>
      <c r="G69" s="215"/>
      <c r="H69" s="216"/>
      <c r="I69" s="221"/>
      <c r="J69" s="221"/>
      <c r="K69" s="221"/>
      <c r="L69" s="221"/>
    </row>
    <row r="70" spans="1:12" s="4" customFormat="1" ht="70.5" customHeight="1">
      <c r="A70" s="42">
        <v>19010200</v>
      </c>
      <c r="B70" s="43" t="s">
        <v>147</v>
      </c>
      <c r="C70" s="154">
        <f>E70</f>
        <v>230000</v>
      </c>
      <c r="D70" s="158" t="s">
        <v>60</v>
      </c>
      <c r="E70" s="154">
        <v>230000</v>
      </c>
      <c r="F70" s="143" t="s">
        <v>60</v>
      </c>
      <c r="G70" s="215"/>
      <c r="H70" s="216"/>
      <c r="I70" s="221"/>
      <c r="J70" s="221"/>
      <c r="K70" s="221"/>
      <c r="L70" s="221"/>
    </row>
    <row r="71" spans="1:12" s="4" customFormat="1" ht="111" customHeight="1">
      <c r="A71" s="42">
        <v>19010300</v>
      </c>
      <c r="B71" s="43" t="s">
        <v>148</v>
      </c>
      <c r="C71" s="154">
        <f>E71</f>
        <v>100000</v>
      </c>
      <c r="D71" s="158" t="s">
        <v>60</v>
      </c>
      <c r="E71" s="154">
        <v>100000</v>
      </c>
      <c r="F71" s="143" t="s">
        <v>60</v>
      </c>
      <c r="G71" s="215"/>
      <c r="H71" s="216"/>
      <c r="I71" s="221"/>
      <c r="J71" s="221"/>
      <c r="K71" s="221"/>
      <c r="L71" s="221"/>
    </row>
    <row r="72" spans="1:12" s="4" customFormat="1" ht="105" customHeight="1" hidden="1">
      <c r="A72" s="42">
        <v>19010500</v>
      </c>
      <c r="B72" s="43" t="s">
        <v>47</v>
      </c>
      <c r="C72" s="154"/>
      <c r="D72" s="157"/>
      <c r="E72" s="154" t="s">
        <v>60</v>
      </c>
      <c r="F72" s="142" t="s">
        <v>60</v>
      </c>
      <c r="G72" s="215"/>
      <c r="H72" s="216"/>
      <c r="I72" s="221"/>
      <c r="J72" s="221"/>
      <c r="K72" s="221"/>
      <c r="L72" s="221"/>
    </row>
    <row r="73" spans="1:12" s="8" customFormat="1" ht="58.5" customHeight="1" hidden="1">
      <c r="A73" s="44">
        <v>19050000</v>
      </c>
      <c r="B73" s="45" t="s">
        <v>48</v>
      </c>
      <c r="C73" s="132">
        <f>D73+E73</f>
        <v>0</v>
      </c>
      <c r="D73" s="159"/>
      <c r="E73" s="160"/>
      <c r="F73" s="145"/>
      <c r="G73" s="215"/>
      <c r="H73" s="216"/>
      <c r="I73" s="217"/>
      <c r="J73" s="217"/>
      <c r="K73" s="217"/>
      <c r="L73" s="217"/>
    </row>
    <row r="74" spans="1:12" s="4" customFormat="1" ht="77.25" customHeight="1" hidden="1">
      <c r="A74" s="42">
        <v>19050200</v>
      </c>
      <c r="B74" s="43" t="s">
        <v>49</v>
      </c>
      <c r="C74" s="132">
        <f>D74+E74</f>
        <v>0</v>
      </c>
      <c r="D74" s="161"/>
      <c r="E74" s="162"/>
      <c r="F74" s="142"/>
      <c r="G74" s="215"/>
      <c r="H74" s="216"/>
      <c r="I74" s="221"/>
      <c r="J74" s="221"/>
      <c r="K74" s="221"/>
      <c r="L74" s="221"/>
    </row>
    <row r="75" spans="1:12" s="4" customFormat="1" ht="88.5" customHeight="1" hidden="1">
      <c r="A75" s="42">
        <v>19050300</v>
      </c>
      <c r="B75" s="43" t="s">
        <v>50</v>
      </c>
      <c r="C75" s="132">
        <f>D75+E75</f>
        <v>0</v>
      </c>
      <c r="D75" s="161"/>
      <c r="E75" s="162"/>
      <c r="F75" s="142"/>
      <c r="G75" s="215"/>
      <c r="H75" s="216"/>
      <c r="I75" s="221"/>
      <c r="J75" s="221"/>
      <c r="K75" s="221"/>
      <c r="L75" s="221"/>
    </row>
    <row r="76" spans="1:12" ht="55.5" customHeight="1">
      <c r="A76" s="38">
        <v>20000000</v>
      </c>
      <c r="B76" s="47" t="s">
        <v>5</v>
      </c>
      <c r="C76" s="132">
        <f>D76+E76</f>
        <v>82035867</v>
      </c>
      <c r="D76" s="148">
        <f>D77+D88+D103</f>
        <v>21294267</v>
      </c>
      <c r="E76" s="134">
        <f>E103+E111</f>
        <v>60741600</v>
      </c>
      <c r="F76" s="134" t="s">
        <v>60</v>
      </c>
      <c r="G76" s="215"/>
      <c r="H76" s="216"/>
      <c r="I76" s="213"/>
      <c r="J76" s="213"/>
      <c r="K76" s="213"/>
      <c r="L76" s="213"/>
    </row>
    <row r="77" spans="1:12" ht="55.5" customHeight="1">
      <c r="A77" s="32">
        <v>21000000</v>
      </c>
      <c r="B77" s="33" t="s">
        <v>0</v>
      </c>
      <c r="C77" s="135">
        <f aca="true" t="shared" si="5" ref="C77:C88">D77</f>
        <v>648230</v>
      </c>
      <c r="D77" s="136">
        <f>D78+D80+D81</f>
        <v>648230</v>
      </c>
      <c r="E77" s="137" t="s">
        <v>60</v>
      </c>
      <c r="F77" s="137" t="s">
        <v>60</v>
      </c>
      <c r="G77" s="215"/>
      <c r="H77" s="216"/>
      <c r="I77" s="213"/>
      <c r="J77" s="213"/>
      <c r="K77" s="213"/>
      <c r="L77" s="213"/>
    </row>
    <row r="78" spans="1:12" s="6" customFormat="1" ht="175.5" customHeight="1">
      <c r="A78" s="40">
        <v>21010000</v>
      </c>
      <c r="B78" s="41" t="s">
        <v>155</v>
      </c>
      <c r="C78" s="135">
        <f t="shared" si="5"/>
        <v>87000</v>
      </c>
      <c r="D78" s="159">
        <f>D79</f>
        <v>87000</v>
      </c>
      <c r="E78" s="137" t="s">
        <v>60</v>
      </c>
      <c r="F78" s="137" t="s">
        <v>60</v>
      </c>
      <c r="G78" s="222"/>
      <c r="H78" s="223"/>
      <c r="I78" s="225"/>
      <c r="J78" s="225"/>
      <c r="K78" s="225"/>
      <c r="L78" s="225"/>
    </row>
    <row r="79" spans="1:12" s="5" customFormat="1" ht="87.75" customHeight="1">
      <c r="A79" s="49">
        <v>21010300</v>
      </c>
      <c r="B79" s="50" t="s">
        <v>66</v>
      </c>
      <c r="C79" s="154">
        <f t="shared" si="5"/>
        <v>87000</v>
      </c>
      <c r="D79" s="147">
        <f>250000-163000</f>
        <v>87000</v>
      </c>
      <c r="E79" s="143" t="s">
        <v>60</v>
      </c>
      <c r="F79" s="143" t="s">
        <v>60</v>
      </c>
      <c r="G79" s="222"/>
      <c r="H79" s="223"/>
      <c r="I79" s="227"/>
      <c r="J79" s="227"/>
      <c r="K79" s="227"/>
      <c r="L79" s="227"/>
    </row>
    <row r="80" spans="1:12" s="5" customFormat="1" ht="65.25" customHeight="1" hidden="1">
      <c r="A80" s="40">
        <v>21050000</v>
      </c>
      <c r="B80" s="41" t="s">
        <v>83</v>
      </c>
      <c r="C80" s="152">
        <f t="shared" si="5"/>
        <v>0</v>
      </c>
      <c r="D80" s="159"/>
      <c r="E80" s="143" t="s">
        <v>60</v>
      </c>
      <c r="F80" s="143" t="s">
        <v>60</v>
      </c>
      <c r="G80" s="222"/>
      <c r="H80" s="223"/>
      <c r="I80" s="227"/>
      <c r="J80" s="227"/>
      <c r="K80" s="227"/>
      <c r="L80" s="227"/>
    </row>
    <row r="81" spans="1:12" s="5" customFormat="1" ht="47.25" customHeight="1">
      <c r="A81" s="32">
        <v>21080000</v>
      </c>
      <c r="B81" s="33" t="s">
        <v>10</v>
      </c>
      <c r="C81" s="135">
        <f>D81</f>
        <v>561230</v>
      </c>
      <c r="D81" s="136">
        <f>D83+D85+D86+D87+D84</f>
        <v>561230</v>
      </c>
      <c r="E81" s="137" t="s">
        <v>60</v>
      </c>
      <c r="F81" s="137" t="s">
        <v>60</v>
      </c>
      <c r="G81" s="222"/>
      <c r="H81" s="223"/>
      <c r="I81" s="227"/>
      <c r="J81" s="227"/>
      <c r="K81" s="227"/>
      <c r="L81" s="227"/>
    </row>
    <row r="82" spans="1:12" s="5" customFormat="1" ht="28.5" customHeight="1" hidden="1">
      <c r="A82" s="49">
        <v>21080500</v>
      </c>
      <c r="B82" s="50" t="s">
        <v>10</v>
      </c>
      <c r="C82" s="135">
        <f t="shared" si="5"/>
        <v>0</v>
      </c>
      <c r="D82" s="147"/>
      <c r="E82" s="143"/>
      <c r="F82" s="143"/>
      <c r="G82" s="222"/>
      <c r="H82" s="223"/>
      <c r="I82" s="227"/>
      <c r="J82" s="227"/>
      <c r="K82" s="227"/>
      <c r="L82" s="227"/>
    </row>
    <row r="83" spans="1:12" s="5" customFormat="1" ht="42" customHeight="1" hidden="1">
      <c r="A83" s="49">
        <v>21080500</v>
      </c>
      <c r="B83" s="50" t="s">
        <v>10</v>
      </c>
      <c r="C83" s="154">
        <f t="shared" si="5"/>
        <v>0</v>
      </c>
      <c r="D83" s="147"/>
      <c r="E83" s="143" t="s">
        <v>60</v>
      </c>
      <c r="F83" s="143" t="s">
        <v>60</v>
      </c>
      <c r="G83" s="222"/>
      <c r="H83" s="223"/>
      <c r="I83" s="227"/>
      <c r="J83" s="227"/>
      <c r="K83" s="227"/>
      <c r="L83" s="227"/>
    </row>
    <row r="84" spans="1:12" s="5" customFormat="1" ht="151.5" customHeight="1">
      <c r="A84" s="49">
        <v>21080900</v>
      </c>
      <c r="B84" s="50" t="s">
        <v>27</v>
      </c>
      <c r="C84" s="154">
        <f t="shared" si="5"/>
        <v>1030</v>
      </c>
      <c r="D84" s="147">
        <f>1030</f>
        <v>1030</v>
      </c>
      <c r="E84" s="143" t="s">
        <v>60</v>
      </c>
      <c r="F84" s="143" t="s">
        <v>60</v>
      </c>
      <c r="G84" s="222"/>
      <c r="H84" s="223"/>
      <c r="I84" s="227"/>
      <c r="J84" s="227"/>
      <c r="K84" s="227"/>
      <c r="L84" s="227"/>
    </row>
    <row r="85" spans="1:12" s="5" customFormat="1" ht="52.5" customHeight="1">
      <c r="A85" s="49">
        <v>21081100</v>
      </c>
      <c r="B85" s="51" t="s">
        <v>80</v>
      </c>
      <c r="C85" s="154">
        <f t="shared" si="5"/>
        <v>210200</v>
      </c>
      <c r="D85" s="147">
        <f>923200-713000</f>
        <v>210200</v>
      </c>
      <c r="E85" s="143" t="s">
        <v>60</v>
      </c>
      <c r="F85" s="143" t="s">
        <v>60</v>
      </c>
      <c r="G85" s="222"/>
      <c r="H85" s="223"/>
      <c r="I85" s="227"/>
      <c r="J85" s="227"/>
      <c r="K85" s="227"/>
      <c r="L85" s="227"/>
    </row>
    <row r="86" spans="1:12" s="5" customFormat="1" ht="78" customHeight="1">
      <c r="A86" s="49">
        <v>21081500</v>
      </c>
      <c r="B86" s="97" t="s">
        <v>76</v>
      </c>
      <c r="C86" s="154">
        <f t="shared" si="5"/>
        <v>350000</v>
      </c>
      <c r="D86" s="143">
        <v>350000</v>
      </c>
      <c r="E86" s="143" t="s">
        <v>60</v>
      </c>
      <c r="F86" s="143" t="s">
        <v>60</v>
      </c>
      <c r="G86" s="222"/>
      <c r="H86" s="223"/>
      <c r="I86" s="227"/>
      <c r="J86" s="227"/>
      <c r="K86" s="227"/>
      <c r="L86" s="227"/>
    </row>
    <row r="87" spans="1:12" s="5" customFormat="1" ht="78" customHeight="1" hidden="1">
      <c r="A87" s="49">
        <v>21081700</v>
      </c>
      <c r="B87" s="51" t="s">
        <v>135</v>
      </c>
      <c r="C87" s="154">
        <f t="shared" si="5"/>
        <v>0</v>
      </c>
      <c r="D87" s="147"/>
      <c r="E87" s="163" t="s">
        <v>60</v>
      </c>
      <c r="F87" s="143" t="s">
        <v>60</v>
      </c>
      <c r="G87" s="222"/>
      <c r="H87" s="223"/>
      <c r="I87" s="227"/>
      <c r="J87" s="227"/>
      <c r="K87" s="227"/>
      <c r="L87" s="227"/>
    </row>
    <row r="88" spans="1:12" ht="63.75" customHeight="1">
      <c r="A88" s="32">
        <v>22000000</v>
      </c>
      <c r="B88" s="33" t="s">
        <v>39</v>
      </c>
      <c r="C88" s="135">
        <f t="shared" si="5"/>
        <v>14282570</v>
      </c>
      <c r="D88" s="136">
        <f>D90+D96+D98</f>
        <v>14282570</v>
      </c>
      <c r="E88" s="145" t="s">
        <v>60</v>
      </c>
      <c r="F88" s="145" t="s">
        <v>60</v>
      </c>
      <c r="G88" s="215"/>
      <c r="H88" s="216"/>
      <c r="I88" s="213"/>
      <c r="J88" s="213"/>
      <c r="K88" s="213"/>
      <c r="L88" s="213"/>
    </row>
    <row r="89" spans="1:12" s="4" customFormat="1" ht="29.25" customHeight="1" hidden="1">
      <c r="A89" s="42">
        <v>22020000</v>
      </c>
      <c r="B89" s="37" t="s">
        <v>16</v>
      </c>
      <c r="C89" s="132" t="e">
        <f>D89+E89</f>
        <v>#VALUE!</v>
      </c>
      <c r="D89" s="146"/>
      <c r="E89" s="145" t="s">
        <v>60</v>
      </c>
      <c r="F89" s="145" t="s">
        <v>60</v>
      </c>
      <c r="G89" s="215"/>
      <c r="H89" s="216"/>
      <c r="I89" s="221"/>
      <c r="J89" s="221"/>
      <c r="K89" s="221"/>
      <c r="L89" s="221"/>
    </row>
    <row r="90" spans="1:12" s="4" customFormat="1" ht="48.75" customHeight="1">
      <c r="A90" s="44">
        <v>22010000</v>
      </c>
      <c r="B90" s="45" t="s">
        <v>75</v>
      </c>
      <c r="C90" s="152">
        <f aca="true" t="shared" si="6" ref="C90:C102">D90</f>
        <v>9437000</v>
      </c>
      <c r="D90" s="153">
        <f>D93+D92+D94+D95+D91</f>
        <v>9437000</v>
      </c>
      <c r="E90" s="145" t="s">
        <v>60</v>
      </c>
      <c r="F90" s="145" t="s">
        <v>60</v>
      </c>
      <c r="G90" s="215"/>
      <c r="H90" s="216"/>
      <c r="I90" s="221"/>
      <c r="J90" s="221"/>
      <c r="K90" s="221"/>
      <c r="L90" s="221"/>
    </row>
    <row r="91" spans="1:12" s="4" customFormat="1" ht="142.5" customHeight="1">
      <c r="A91" s="42">
        <v>22010200</v>
      </c>
      <c r="B91" s="43" t="s">
        <v>102</v>
      </c>
      <c r="C91" s="154">
        <f>D91</f>
        <v>87000</v>
      </c>
      <c r="D91" s="155">
        <f>110000-23000</f>
        <v>87000</v>
      </c>
      <c r="E91" s="143" t="s">
        <v>60</v>
      </c>
      <c r="F91" s="143" t="s">
        <v>60</v>
      </c>
      <c r="G91" s="215"/>
      <c r="H91" s="216"/>
      <c r="I91" s="221"/>
      <c r="J91" s="221"/>
      <c r="K91" s="221"/>
      <c r="L91" s="221"/>
    </row>
    <row r="92" spans="1:12" s="4" customFormat="1" ht="96.75" customHeight="1">
      <c r="A92" s="42">
        <v>22010300</v>
      </c>
      <c r="B92" s="43" t="s">
        <v>84</v>
      </c>
      <c r="C92" s="154">
        <f>D92</f>
        <v>540000</v>
      </c>
      <c r="D92" s="155">
        <f>470000+70000</f>
        <v>540000</v>
      </c>
      <c r="E92" s="143" t="s">
        <v>60</v>
      </c>
      <c r="F92" s="143" t="s">
        <v>60</v>
      </c>
      <c r="G92" s="215"/>
      <c r="H92" s="216"/>
      <c r="I92" s="221"/>
      <c r="J92" s="221"/>
      <c r="K92" s="221"/>
      <c r="L92" s="221"/>
    </row>
    <row r="93" spans="1:12" s="4" customFormat="1" ht="60.75" customHeight="1">
      <c r="A93" s="52">
        <v>22012500</v>
      </c>
      <c r="B93" s="48" t="s">
        <v>74</v>
      </c>
      <c r="C93" s="154">
        <f>D93</f>
        <v>8210000</v>
      </c>
      <c r="D93" s="146">
        <f>6500000+1710000</f>
        <v>8210000</v>
      </c>
      <c r="E93" s="143" t="s">
        <v>60</v>
      </c>
      <c r="F93" s="143" t="s">
        <v>60</v>
      </c>
      <c r="G93" s="215"/>
      <c r="H93" s="216"/>
      <c r="I93" s="221"/>
      <c r="J93" s="221"/>
      <c r="K93" s="221"/>
      <c r="L93" s="221"/>
    </row>
    <row r="94" spans="1:12" s="4" customFormat="1" ht="69.75" customHeight="1">
      <c r="A94" s="42">
        <v>22012600</v>
      </c>
      <c r="B94" s="43" t="s">
        <v>85</v>
      </c>
      <c r="C94" s="154">
        <f>D94</f>
        <v>505000</v>
      </c>
      <c r="D94" s="155">
        <f>360000+145000</f>
        <v>505000</v>
      </c>
      <c r="E94" s="143" t="s">
        <v>60</v>
      </c>
      <c r="F94" s="143" t="s">
        <v>60</v>
      </c>
      <c r="G94" s="215"/>
      <c r="H94" s="216"/>
      <c r="I94" s="221"/>
      <c r="J94" s="221"/>
      <c r="K94" s="221"/>
      <c r="L94" s="221"/>
    </row>
    <row r="95" spans="1:12" s="4" customFormat="1" ht="194.25" customHeight="1">
      <c r="A95" s="53">
        <v>22012900</v>
      </c>
      <c r="B95" s="54" t="s">
        <v>86</v>
      </c>
      <c r="C95" s="154">
        <f>D95</f>
        <v>95000</v>
      </c>
      <c r="D95" s="164">
        <f>80000+15000</f>
        <v>95000</v>
      </c>
      <c r="E95" s="143" t="s">
        <v>60</v>
      </c>
      <c r="F95" s="143" t="s">
        <v>60</v>
      </c>
      <c r="G95" s="215"/>
      <c r="H95" s="216"/>
      <c r="I95" s="221"/>
      <c r="J95" s="221"/>
      <c r="K95" s="221"/>
      <c r="L95" s="221"/>
    </row>
    <row r="96" spans="1:12" s="15" customFormat="1" ht="83.25" customHeight="1">
      <c r="A96" s="32">
        <v>22080000</v>
      </c>
      <c r="B96" s="33" t="s">
        <v>28</v>
      </c>
      <c r="C96" s="135">
        <f t="shared" si="6"/>
        <v>3579500</v>
      </c>
      <c r="D96" s="138">
        <f>D97</f>
        <v>3579500</v>
      </c>
      <c r="E96" s="145" t="s">
        <v>60</v>
      </c>
      <c r="F96" s="145" t="s">
        <v>60</v>
      </c>
      <c r="G96" s="222"/>
      <c r="H96" s="223"/>
      <c r="I96" s="228"/>
      <c r="J96" s="228"/>
      <c r="K96" s="228"/>
      <c r="L96" s="228"/>
    </row>
    <row r="97" spans="1:12" ht="88.5" customHeight="1">
      <c r="A97" s="36">
        <v>22080400</v>
      </c>
      <c r="B97" s="37" t="s">
        <v>174</v>
      </c>
      <c r="C97" s="154">
        <f t="shared" si="6"/>
        <v>3579500</v>
      </c>
      <c r="D97" s="146">
        <f>4000000-420500</f>
        <v>3579500</v>
      </c>
      <c r="E97" s="143" t="s">
        <v>60</v>
      </c>
      <c r="F97" s="143" t="s">
        <v>60</v>
      </c>
      <c r="G97" s="215"/>
      <c r="H97" s="216"/>
      <c r="I97" s="213"/>
      <c r="J97" s="213"/>
      <c r="K97" s="213"/>
      <c r="L97" s="213"/>
    </row>
    <row r="98" spans="1:12" s="14" customFormat="1" ht="44.25" customHeight="1">
      <c r="A98" s="34">
        <v>22090000</v>
      </c>
      <c r="B98" s="35" t="s">
        <v>8</v>
      </c>
      <c r="C98" s="135">
        <f t="shared" si="6"/>
        <v>1266070</v>
      </c>
      <c r="D98" s="138">
        <f>D99+D100+D101+D102</f>
        <v>1266070</v>
      </c>
      <c r="E98" s="145" t="s">
        <v>60</v>
      </c>
      <c r="F98" s="145" t="s">
        <v>60</v>
      </c>
      <c r="G98" s="215"/>
      <c r="H98" s="216"/>
      <c r="I98" s="226"/>
      <c r="J98" s="226"/>
      <c r="K98" s="226"/>
      <c r="L98" s="226"/>
    </row>
    <row r="99" spans="1:12" ht="87.75" customHeight="1">
      <c r="A99" s="36">
        <v>22090100</v>
      </c>
      <c r="B99" s="37" t="s">
        <v>26</v>
      </c>
      <c r="C99" s="154">
        <f t="shared" si="6"/>
        <v>1193330</v>
      </c>
      <c r="D99" s="141">
        <f>1133000+60330</f>
        <v>1193330</v>
      </c>
      <c r="E99" s="143" t="s">
        <v>60</v>
      </c>
      <c r="F99" s="143" t="s">
        <v>60</v>
      </c>
      <c r="G99" s="215"/>
      <c r="H99" s="216"/>
      <c r="I99" s="213"/>
      <c r="J99" s="213"/>
      <c r="K99" s="213"/>
      <c r="L99" s="213"/>
    </row>
    <row r="100" spans="1:12" ht="54" customHeight="1">
      <c r="A100" s="36">
        <v>22090200</v>
      </c>
      <c r="B100" s="37" t="s">
        <v>67</v>
      </c>
      <c r="C100" s="154">
        <f t="shared" si="6"/>
        <v>640</v>
      </c>
      <c r="D100" s="141">
        <f>700-60</f>
        <v>640</v>
      </c>
      <c r="E100" s="143" t="s">
        <v>60</v>
      </c>
      <c r="F100" s="143" t="s">
        <v>60</v>
      </c>
      <c r="G100" s="215"/>
      <c r="H100" s="216"/>
      <c r="I100" s="213"/>
      <c r="J100" s="213"/>
      <c r="K100" s="213"/>
      <c r="L100" s="213"/>
    </row>
    <row r="101" spans="1:12" ht="115.5" customHeight="1" hidden="1">
      <c r="A101" s="36">
        <v>22090300</v>
      </c>
      <c r="B101" s="37" t="s">
        <v>153</v>
      </c>
      <c r="C101" s="154">
        <f t="shared" si="6"/>
        <v>0</v>
      </c>
      <c r="D101" s="141"/>
      <c r="E101" s="143" t="s">
        <v>60</v>
      </c>
      <c r="F101" s="143" t="s">
        <v>60</v>
      </c>
      <c r="G101" s="215"/>
      <c r="H101" s="216"/>
      <c r="I101" s="213"/>
      <c r="J101" s="213"/>
      <c r="K101" s="213"/>
      <c r="L101" s="213"/>
    </row>
    <row r="102" spans="1:12" ht="87.75" customHeight="1">
      <c r="A102" s="36">
        <v>22090400</v>
      </c>
      <c r="B102" s="37" t="s">
        <v>154</v>
      </c>
      <c r="C102" s="154">
        <f t="shared" si="6"/>
        <v>72100</v>
      </c>
      <c r="D102" s="141">
        <f>55000+17100</f>
        <v>72100</v>
      </c>
      <c r="E102" s="143" t="s">
        <v>60</v>
      </c>
      <c r="F102" s="143" t="s">
        <v>60</v>
      </c>
      <c r="G102" s="215"/>
      <c r="H102" s="216"/>
      <c r="I102" s="213"/>
      <c r="J102" s="213"/>
      <c r="K102" s="213"/>
      <c r="L102" s="213"/>
    </row>
    <row r="103" spans="1:12" ht="39" customHeight="1">
      <c r="A103" s="32">
        <v>24000000</v>
      </c>
      <c r="B103" s="33" t="s">
        <v>9</v>
      </c>
      <c r="C103" s="135">
        <f>D103+E103+C109</f>
        <v>8440624</v>
      </c>
      <c r="D103" s="136">
        <f>D104+D105+D108+D109</f>
        <v>6363467</v>
      </c>
      <c r="E103" s="137">
        <f>E106</f>
        <v>50000</v>
      </c>
      <c r="F103" s="137" t="str">
        <f>F106</f>
        <v>Х</v>
      </c>
      <c r="G103" s="215"/>
      <c r="H103" s="216"/>
      <c r="I103" s="213"/>
      <c r="J103" s="213"/>
      <c r="K103" s="213"/>
      <c r="L103" s="213"/>
    </row>
    <row r="104" spans="1:12" s="5" customFormat="1" ht="96" customHeight="1">
      <c r="A104" s="52">
        <v>24030000</v>
      </c>
      <c r="B104" s="48" t="s">
        <v>190</v>
      </c>
      <c r="C104" s="154">
        <f>D104</f>
        <v>6310</v>
      </c>
      <c r="D104" s="161">
        <v>6310</v>
      </c>
      <c r="E104" s="143" t="s">
        <v>60</v>
      </c>
      <c r="F104" s="143" t="s">
        <v>60</v>
      </c>
      <c r="G104" s="222"/>
      <c r="H104" s="223"/>
      <c r="I104" s="227"/>
      <c r="J104" s="227"/>
      <c r="K104" s="227"/>
      <c r="L104" s="227"/>
    </row>
    <row r="105" spans="1:12" ht="51.75" customHeight="1">
      <c r="A105" s="36">
        <v>24060300</v>
      </c>
      <c r="B105" s="37" t="s">
        <v>10</v>
      </c>
      <c r="C105" s="154">
        <f>D105</f>
        <v>4130000</v>
      </c>
      <c r="D105" s="146">
        <f>3630000+500000</f>
        <v>4130000</v>
      </c>
      <c r="E105" s="143" t="s">
        <v>60</v>
      </c>
      <c r="F105" s="143" t="s">
        <v>60</v>
      </c>
      <c r="G105" s="215"/>
      <c r="H105" s="216"/>
      <c r="I105" s="213"/>
      <c r="J105" s="213"/>
      <c r="K105" s="213"/>
      <c r="L105" s="213"/>
    </row>
    <row r="106" spans="1:12" ht="90.75" customHeight="1">
      <c r="A106" s="36">
        <v>24062100</v>
      </c>
      <c r="B106" s="37" t="s">
        <v>3</v>
      </c>
      <c r="C106" s="154">
        <f aca="true" t="shared" si="7" ref="C106:C116">E106</f>
        <v>50000</v>
      </c>
      <c r="D106" s="146" t="s">
        <v>60</v>
      </c>
      <c r="E106" s="165">
        <v>50000</v>
      </c>
      <c r="F106" s="166" t="s">
        <v>60</v>
      </c>
      <c r="G106" s="215"/>
      <c r="H106" s="216"/>
      <c r="I106" s="213"/>
      <c r="J106" s="213"/>
      <c r="K106" s="213"/>
      <c r="L106" s="213"/>
    </row>
    <row r="107" spans="1:12" ht="269.25" customHeight="1" hidden="1">
      <c r="A107" s="36">
        <v>24062200</v>
      </c>
      <c r="B107" s="254" t="s">
        <v>81</v>
      </c>
      <c r="C107" s="154">
        <f>D107</f>
        <v>0</v>
      </c>
      <c r="D107" s="146"/>
      <c r="E107" s="165" t="s">
        <v>60</v>
      </c>
      <c r="F107" s="166" t="s">
        <v>60</v>
      </c>
      <c r="G107" s="215"/>
      <c r="H107" s="216"/>
      <c r="I107" s="213"/>
      <c r="J107" s="213"/>
      <c r="K107" s="213"/>
      <c r="L107" s="213"/>
    </row>
    <row r="108" spans="1:12" ht="244.5" customHeight="1">
      <c r="A108" s="36">
        <v>24062200</v>
      </c>
      <c r="B108" s="254" t="s">
        <v>81</v>
      </c>
      <c r="C108" s="154">
        <f>D108</f>
        <v>200000</v>
      </c>
      <c r="D108" s="146">
        <f>450000-250000</f>
        <v>200000</v>
      </c>
      <c r="E108" s="166" t="s">
        <v>60</v>
      </c>
      <c r="F108" s="166" t="s">
        <v>60</v>
      </c>
      <c r="G108" s="215"/>
      <c r="H108" s="216"/>
      <c r="I108" s="213"/>
      <c r="J108" s="213"/>
      <c r="K108" s="213"/>
      <c r="L108" s="213"/>
    </row>
    <row r="109" spans="1:12" ht="46.5" customHeight="1">
      <c r="A109" s="52">
        <v>24160000</v>
      </c>
      <c r="B109" s="48" t="s">
        <v>191</v>
      </c>
      <c r="C109" s="154">
        <f>D109</f>
        <v>2027157</v>
      </c>
      <c r="D109" s="161">
        <f>D110</f>
        <v>2027157</v>
      </c>
      <c r="E109" s="142" t="s">
        <v>60</v>
      </c>
      <c r="F109" s="142" t="str">
        <f>F112</f>
        <v>Х</v>
      </c>
      <c r="G109" s="215"/>
      <c r="H109" s="216"/>
      <c r="I109" s="213"/>
      <c r="J109" s="213"/>
      <c r="K109" s="213"/>
      <c r="L109" s="213"/>
    </row>
    <row r="110" spans="1:12" ht="83.25" customHeight="1">
      <c r="A110" s="52">
        <v>24160100</v>
      </c>
      <c r="B110" s="48" t="s">
        <v>192</v>
      </c>
      <c r="C110" s="154">
        <f>D110</f>
        <v>2027157</v>
      </c>
      <c r="D110" s="161">
        <v>2027157</v>
      </c>
      <c r="E110" s="143" t="s">
        <v>60</v>
      </c>
      <c r="F110" s="143" t="s">
        <v>60</v>
      </c>
      <c r="G110" s="215"/>
      <c r="H110" s="216"/>
      <c r="I110" s="213"/>
      <c r="J110" s="213"/>
      <c r="K110" s="213"/>
      <c r="L110" s="213"/>
    </row>
    <row r="111" spans="1:12" s="10" customFormat="1" ht="42" customHeight="1">
      <c r="A111" s="32">
        <v>25000000</v>
      </c>
      <c r="B111" s="33" t="s">
        <v>11</v>
      </c>
      <c r="C111" s="135">
        <f t="shared" si="7"/>
        <v>60691600</v>
      </c>
      <c r="D111" s="138" t="s">
        <v>60</v>
      </c>
      <c r="E111" s="135">
        <f>E112</f>
        <v>60691600</v>
      </c>
      <c r="F111" s="137" t="s">
        <v>60</v>
      </c>
      <c r="G111" s="218"/>
      <c r="H111" s="219"/>
      <c r="I111" s="229"/>
      <c r="J111" s="229"/>
      <c r="K111" s="229"/>
      <c r="L111" s="229"/>
    </row>
    <row r="112" spans="1:12" ht="65.25" customHeight="1">
      <c r="A112" s="32">
        <v>25010000</v>
      </c>
      <c r="B112" s="33" t="s">
        <v>43</v>
      </c>
      <c r="C112" s="135">
        <f t="shared" si="7"/>
        <v>60691600</v>
      </c>
      <c r="D112" s="138" t="s">
        <v>60</v>
      </c>
      <c r="E112" s="135">
        <f>E113+E114+E115+E116</f>
        <v>60691600</v>
      </c>
      <c r="F112" s="137" t="s">
        <v>60</v>
      </c>
      <c r="G112" s="215"/>
      <c r="H112" s="216"/>
      <c r="I112" s="213"/>
      <c r="J112" s="213"/>
      <c r="K112" s="213"/>
      <c r="L112" s="213"/>
    </row>
    <row r="113" spans="1:12" ht="61.5" customHeight="1">
      <c r="A113" s="49">
        <v>25010100</v>
      </c>
      <c r="B113" s="50" t="s">
        <v>40</v>
      </c>
      <c r="C113" s="154">
        <f t="shared" si="7"/>
        <v>60211485</v>
      </c>
      <c r="D113" s="138" t="s">
        <v>60</v>
      </c>
      <c r="E113" s="140">
        <v>60211485</v>
      </c>
      <c r="F113" s="142" t="s">
        <v>60</v>
      </c>
      <c r="G113" s="215"/>
      <c r="H113" s="216"/>
      <c r="I113" s="213"/>
      <c r="J113" s="213"/>
      <c r="K113" s="213"/>
      <c r="L113" s="213"/>
    </row>
    <row r="114" spans="1:12" ht="61.5" customHeight="1" hidden="1">
      <c r="A114" s="49">
        <v>25010200</v>
      </c>
      <c r="B114" s="255" t="s">
        <v>82</v>
      </c>
      <c r="C114" s="154">
        <f t="shared" si="7"/>
        <v>0</v>
      </c>
      <c r="D114" s="138" t="s">
        <v>60</v>
      </c>
      <c r="E114" s="140"/>
      <c r="F114" s="142" t="s">
        <v>60</v>
      </c>
      <c r="G114" s="215"/>
      <c r="H114" s="216"/>
      <c r="I114" s="213"/>
      <c r="J114" s="213"/>
      <c r="K114" s="213"/>
      <c r="L114" s="213"/>
    </row>
    <row r="115" spans="1:12" ht="94.5" customHeight="1">
      <c r="A115" s="49">
        <v>25010300</v>
      </c>
      <c r="B115" s="50" t="s">
        <v>156</v>
      </c>
      <c r="C115" s="154">
        <f t="shared" si="7"/>
        <v>378072</v>
      </c>
      <c r="D115" s="138" t="s">
        <v>60</v>
      </c>
      <c r="E115" s="140">
        <v>378072</v>
      </c>
      <c r="F115" s="142" t="s">
        <v>60</v>
      </c>
      <c r="G115" s="215"/>
      <c r="H115" s="216"/>
      <c r="I115" s="213"/>
      <c r="J115" s="213"/>
      <c r="K115" s="213"/>
      <c r="L115" s="213"/>
    </row>
    <row r="116" spans="1:12" ht="84.75" customHeight="1">
      <c r="A116" s="49">
        <v>25010400</v>
      </c>
      <c r="B116" s="50" t="s">
        <v>44</v>
      </c>
      <c r="C116" s="154">
        <f t="shared" si="7"/>
        <v>102043</v>
      </c>
      <c r="D116" s="138" t="s">
        <v>60</v>
      </c>
      <c r="E116" s="140">
        <v>102043</v>
      </c>
      <c r="F116" s="137" t="s">
        <v>60</v>
      </c>
      <c r="G116" s="215"/>
      <c r="H116" s="216"/>
      <c r="I116" s="213"/>
      <c r="J116" s="213"/>
      <c r="K116" s="213"/>
      <c r="L116" s="213"/>
    </row>
    <row r="117" spans="1:12" ht="47.25" customHeight="1">
      <c r="A117" s="38">
        <v>30000000</v>
      </c>
      <c r="B117" s="47" t="s">
        <v>4</v>
      </c>
      <c r="C117" s="132">
        <f>D117+E117</f>
        <v>18531227</v>
      </c>
      <c r="D117" s="148">
        <f>D118</f>
        <v>290</v>
      </c>
      <c r="E117" s="134">
        <f>E118+E126</f>
        <v>18530937</v>
      </c>
      <c r="F117" s="134">
        <f>E117</f>
        <v>18530937</v>
      </c>
      <c r="G117" s="215"/>
      <c r="H117" s="216"/>
      <c r="I117" s="213"/>
      <c r="J117" s="213"/>
      <c r="K117" s="213"/>
      <c r="L117" s="213"/>
    </row>
    <row r="118" spans="1:12" s="5" customFormat="1" ht="43.5" customHeight="1">
      <c r="A118" s="32">
        <v>31000000</v>
      </c>
      <c r="B118" s="33" t="s">
        <v>2</v>
      </c>
      <c r="C118" s="135">
        <f>D118+E118</f>
        <v>437560</v>
      </c>
      <c r="D118" s="138">
        <f>D119+D121</f>
        <v>290</v>
      </c>
      <c r="E118" s="137">
        <f>E122</f>
        <v>437270</v>
      </c>
      <c r="F118" s="137">
        <f>E118</f>
        <v>437270</v>
      </c>
      <c r="G118" s="222"/>
      <c r="H118" s="223"/>
      <c r="I118" s="227"/>
      <c r="J118" s="227"/>
      <c r="K118" s="227"/>
      <c r="L118" s="227"/>
    </row>
    <row r="119" spans="1:12" s="7" customFormat="1" ht="156" customHeight="1">
      <c r="A119" s="40">
        <v>31010000</v>
      </c>
      <c r="B119" s="41" t="s">
        <v>57</v>
      </c>
      <c r="C119" s="152">
        <f>D119</f>
        <v>200</v>
      </c>
      <c r="D119" s="156">
        <f>D120</f>
        <v>200</v>
      </c>
      <c r="E119" s="145" t="s">
        <v>60</v>
      </c>
      <c r="F119" s="145" t="s">
        <v>60</v>
      </c>
      <c r="G119" s="222"/>
      <c r="H119" s="223"/>
      <c r="I119" s="224"/>
      <c r="J119" s="224"/>
      <c r="K119" s="224"/>
      <c r="L119" s="224"/>
    </row>
    <row r="120" spans="1:12" s="6" customFormat="1" ht="117" customHeight="1">
      <c r="A120" s="52">
        <v>31010200</v>
      </c>
      <c r="B120" s="55" t="s">
        <v>29</v>
      </c>
      <c r="C120" s="154">
        <f>D120</f>
        <v>200</v>
      </c>
      <c r="D120" s="157">
        <f>2800-2600</f>
        <v>200</v>
      </c>
      <c r="E120" s="142" t="s">
        <v>60</v>
      </c>
      <c r="F120" s="142" t="s">
        <v>60</v>
      </c>
      <c r="G120" s="222"/>
      <c r="H120" s="223"/>
      <c r="I120" s="225"/>
      <c r="J120" s="225"/>
      <c r="K120" s="225"/>
      <c r="L120" s="225"/>
    </row>
    <row r="121" spans="1:12" s="7" customFormat="1" ht="50.25" customHeight="1">
      <c r="A121" s="40">
        <v>31020000</v>
      </c>
      <c r="B121" s="256" t="s">
        <v>30</v>
      </c>
      <c r="C121" s="135">
        <f>D121</f>
        <v>90</v>
      </c>
      <c r="D121" s="156">
        <f>4000-3910</f>
        <v>90</v>
      </c>
      <c r="E121" s="145" t="s">
        <v>60</v>
      </c>
      <c r="F121" s="145" t="s">
        <v>60</v>
      </c>
      <c r="G121" s="222"/>
      <c r="H121" s="223"/>
      <c r="I121" s="224"/>
      <c r="J121" s="224"/>
      <c r="K121" s="224"/>
      <c r="L121" s="224"/>
    </row>
    <row r="122" spans="1:12" s="8" customFormat="1" ht="88.5" customHeight="1">
      <c r="A122" s="44">
        <v>31030000</v>
      </c>
      <c r="B122" s="45" t="s">
        <v>41</v>
      </c>
      <c r="C122" s="135">
        <f>E122</f>
        <v>437270</v>
      </c>
      <c r="D122" s="153" t="s">
        <v>60</v>
      </c>
      <c r="E122" s="160">
        <f>1200000-762730</f>
        <v>437270</v>
      </c>
      <c r="F122" s="160">
        <f>E122</f>
        <v>437270</v>
      </c>
      <c r="G122" s="215"/>
      <c r="H122" s="216"/>
      <c r="I122" s="230"/>
      <c r="J122" s="217"/>
      <c r="K122" s="217"/>
      <c r="L122" s="217"/>
    </row>
    <row r="123" spans="1:12" s="16" customFormat="1" ht="51" customHeight="1" hidden="1">
      <c r="A123" s="32">
        <v>33000000</v>
      </c>
      <c r="B123" s="33" t="s">
        <v>59</v>
      </c>
      <c r="C123" s="132" t="e">
        <f>D123+E123</f>
        <v>#VALUE!</v>
      </c>
      <c r="D123" s="153" t="s">
        <v>60</v>
      </c>
      <c r="E123" s="137"/>
      <c r="F123" s="137"/>
      <c r="G123" s="231"/>
      <c r="H123" s="232"/>
      <c r="I123" s="233"/>
      <c r="J123" s="234"/>
      <c r="K123" s="234"/>
      <c r="L123" s="234"/>
    </row>
    <row r="124" spans="1:12" s="8" customFormat="1" ht="35.25" customHeight="1" hidden="1">
      <c r="A124" s="44">
        <v>33010000</v>
      </c>
      <c r="B124" s="45" t="s">
        <v>46</v>
      </c>
      <c r="C124" s="132" t="e">
        <f>D124+E124</f>
        <v>#VALUE!</v>
      </c>
      <c r="D124" s="153" t="s">
        <v>60</v>
      </c>
      <c r="E124" s="160"/>
      <c r="F124" s="160"/>
      <c r="G124" s="215"/>
      <c r="H124" s="216"/>
      <c r="I124" s="230"/>
      <c r="J124" s="217"/>
      <c r="K124" s="217"/>
      <c r="L124" s="217"/>
    </row>
    <row r="125" spans="1:12" ht="135" customHeight="1" hidden="1">
      <c r="A125" s="36">
        <v>33010100</v>
      </c>
      <c r="B125" s="37" t="s">
        <v>56</v>
      </c>
      <c r="C125" s="132" t="e">
        <f>D125+E125</f>
        <v>#VALUE!</v>
      </c>
      <c r="D125" s="153" t="s">
        <v>60</v>
      </c>
      <c r="E125" s="165"/>
      <c r="F125" s="165"/>
      <c r="G125" s="215"/>
      <c r="H125" s="216"/>
      <c r="I125" s="235"/>
      <c r="J125" s="213"/>
      <c r="K125" s="213"/>
      <c r="L125" s="213"/>
    </row>
    <row r="126" spans="1:12" s="8" customFormat="1" ht="61.5" customHeight="1">
      <c r="A126" s="44">
        <v>33000000</v>
      </c>
      <c r="B126" s="45" t="s">
        <v>68</v>
      </c>
      <c r="C126" s="152">
        <f>E126</f>
        <v>18093667</v>
      </c>
      <c r="D126" s="153" t="s">
        <v>60</v>
      </c>
      <c r="E126" s="160">
        <f>E127</f>
        <v>18093667</v>
      </c>
      <c r="F126" s="160">
        <f>F127</f>
        <v>18093667</v>
      </c>
      <c r="G126" s="215"/>
      <c r="H126" s="216"/>
      <c r="I126" s="230"/>
      <c r="J126" s="217"/>
      <c r="K126" s="217"/>
      <c r="L126" s="217"/>
    </row>
    <row r="127" spans="1:12" s="8" customFormat="1" ht="47.25" customHeight="1">
      <c r="A127" s="44">
        <v>33010000</v>
      </c>
      <c r="B127" s="45" t="s">
        <v>69</v>
      </c>
      <c r="C127" s="152">
        <f>E127</f>
        <v>18093667</v>
      </c>
      <c r="D127" s="153" t="s">
        <v>60</v>
      </c>
      <c r="E127" s="160">
        <f>E128</f>
        <v>18093667</v>
      </c>
      <c r="F127" s="160">
        <f>F128</f>
        <v>18093667</v>
      </c>
      <c r="G127" s="216"/>
      <c r="H127" s="216"/>
      <c r="I127" s="230"/>
      <c r="J127" s="217"/>
      <c r="K127" s="217"/>
      <c r="L127" s="217"/>
    </row>
    <row r="128" spans="1:12" ht="141" customHeight="1">
      <c r="A128" s="36">
        <v>33010100</v>
      </c>
      <c r="B128" s="37" t="s">
        <v>71</v>
      </c>
      <c r="C128" s="154">
        <f>E128</f>
        <v>18093667</v>
      </c>
      <c r="D128" s="147" t="s">
        <v>60</v>
      </c>
      <c r="E128" s="140">
        <f>5500000+5808000+2400000+4385667</f>
        <v>18093667</v>
      </c>
      <c r="F128" s="165">
        <f>E128</f>
        <v>18093667</v>
      </c>
      <c r="G128" s="236"/>
      <c r="H128" s="216"/>
      <c r="I128" s="235"/>
      <c r="J128" s="213"/>
      <c r="K128" s="213"/>
      <c r="L128" s="213"/>
    </row>
    <row r="129" spans="1:12" ht="60" customHeight="1">
      <c r="A129" s="38">
        <v>50000000</v>
      </c>
      <c r="B129" s="56" t="s">
        <v>117</v>
      </c>
      <c r="C129" s="167">
        <f>E129</f>
        <v>8000000</v>
      </c>
      <c r="D129" s="168" t="s">
        <v>60</v>
      </c>
      <c r="E129" s="169">
        <f>E131</f>
        <v>8000000</v>
      </c>
      <c r="F129" s="169" t="s">
        <v>60</v>
      </c>
      <c r="G129" s="237"/>
      <c r="H129" s="216"/>
      <c r="I129" s="235"/>
      <c r="J129" s="213"/>
      <c r="K129" s="213"/>
      <c r="L129" s="213"/>
    </row>
    <row r="130" spans="1:12" ht="47.25" customHeight="1">
      <c r="A130" s="44">
        <v>50100000</v>
      </c>
      <c r="B130" s="57" t="s">
        <v>118</v>
      </c>
      <c r="C130" s="170">
        <f>C131</f>
        <v>8000000</v>
      </c>
      <c r="D130" s="159" t="s">
        <v>60</v>
      </c>
      <c r="E130" s="145">
        <f>E131</f>
        <v>8000000</v>
      </c>
      <c r="F130" s="145" t="s">
        <v>60</v>
      </c>
      <c r="G130" s="237"/>
      <c r="H130" s="216"/>
      <c r="I130" s="235"/>
      <c r="J130" s="213"/>
      <c r="K130" s="213"/>
      <c r="L130" s="213"/>
    </row>
    <row r="131" spans="1:12" ht="83.25" customHeight="1">
      <c r="A131" s="42">
        <v>50110000</v>
      </c>
      <c r="B131" s="254" t="s">
        <v>116</v>
      </c>
      <c r="C131" s="171">
        <f>E131</f>
        <v>8000000</v>
      </c>
      <c r="D131" s="172" t="s">
        <v>60</v>
      </c>
      <c r="E131" s="173">
        <v>8000000</v>
      </c>
      <c r="F131" s="173" t="s">
        <v>60</v>
      </c>
      <c r="G131" s="237"/>
      <c r="H131" s="216"/>
      <c r="I131" s="235"/>
      <c r="J131" s="213"/>
      <c r="K131" s="213"/>
      <c r="L131" s="213"/>
    </row>
    <row r="132" spans="1:12" ht="57" customHeight="1">
      <c r="A132" s="58"/>
      <c r="B132" s="59" t="s">
        <v>121</v>
      </c>
      <c r="C132" s="174">
        <f>C16+C76+C117+C129</f>
        <v>1954377118</v>
      </c>
      <c r="D132" s="168">
        <f>D16+D76+D117</f>
        <v>1858704581</v>
      </c>
      <c r="E132" s="169">
        <f>E16+E76+E117+E129</f>
        <v>95672537</v>
      </c>
      <c r="F132" s="169">
        <f>F117</f>
        <v>18530937</v>
      </c>
      <c r="G132" s="216"/>
      <c r="H132" s="216"/>
      <c r="I132" s="235"/>
      <c r="J132" s="213"/>
      <c r="K132" s="213"/>
      <c r="L132" s="213"/>
    </row>
    <row r="133" spans="1:9" ht="51.75" customHeight="1">
      <c r="A133" s="38">
        <v>40000000</v>
      </c>
      <c r="B133" s="39" t="s">
        <v>140</v>
      </c>
      <c r="C133" s="132">
        <f>D133+E133</f>
        <v>621999554.5699999</v>
      </c>
      <c r="D133" s="148">
        <f>D134</f>
        <v>474553020.57</v>
      </c>
      <c r="E133" s="134">
        <f>E134</f>
        <v>147446534</v>
      </c>
      <c r="F133" s="134">
        <f>F134</f>
        <v>22000000</v>
      </c>
      <c r="I133" s="23"/>
    </row>
    <row r="134" spans="1:9" s="5" customFormat="1" ht="54" customHeight="1">
      <c r="A134" s="32">
        <v>41000000</v>
      </c>
      <c r="B134" s="62" t="s">
        <v>12</v>
      </c>
      <c r="C134" s="135">
        <f>D134+E134</f>
        <v>621999554.5699999</v>
      </c>
      <c r="D134" s="136">
        <f>D137+D142</f>
        <v>474553020.57</v>
      </c>
      <c r="E134" s="137">
        <f>E137+E142</f>
        <v>147446534</v>
      </c>
      <c r="F134" s="137">
        <f>F137+F142</f>
        <v>22000000</v>
      </c>
      <c r="G134" s="89"/>
      <c r="H134" s="125"/>
      <c r="I134" s="112"/>
    </row>
    <row r="135" spans="1:9" s="13" customFormat="1" ht="34.5" customHeight="1" hidden="1">
      <c r="A135" s="32">
        <v>41020000</v>
      </c>
      <c r="B135" s="63" t="s">
        <v>94</v>
      </c>
      <c r="C135" s="135">
        <f>D135</f>
        <v>0</v>
      </c>
      <c r="D135" s="159">
        <f>D136</f>
        <v>0</v>
      </c>
      <c r="E135" s="137" t="e">
        <f>#REF!</f>
        <v>#REF!</v>
      </c>
      <c r="F135" s="137" t="e">
        <f>#REF!</f>
        <v>#REF!</v>
      </c>
      <c r="G135" s="91"/>
      <c r="H135" s="126"/>
      <c r="I135" s="113"/>
    </row>
    <row r="136" spans="1:9" ht="48" customHeight="1" hidden="1">
      <c r="A136" s="32">
        <v>41020900</v>
      </c>
      <c r="B136" s="63" t="s">
        <v>93</v>
      </c>
      <c r="C136" s="135">
        <f>D136</f>
        <v>0</v>
      </c>
      <c r="D136" s="159"/>
      <c r="E136" s="137" t="e">
        <f>#REF!</f>
        <v>#REF!</v>
      </c>
      <c r="F136" s="137" t="e">
        <f>#REF!</f>
        <v>#REF!</v>
      </c>
      <c r="I136" s="23"/>
    </row>
    <row r="137" spans="1:9" ht="54" customHeight="1">
      <c r="A137" s="32">
        <v>41030000</v>
      </c>
      <c r="B137" s="63" t="s">
        <v>105</v>
      </c>
      <c r="C137" s="135">
        <f>D137+E137</f>
        <v>577547134</v>
      </c>
      <c r="D137" s="159">
        <f>D139+D140+D141</f>
        <v>442831100</v>
      </c>
      <c r="E137" s="137">
        <f>E139+E140+E141</f>
        <v>134716034</v>
      </c>
      <c r="F137" s="137">
        <f>F139+F140+F141</f>
        <v>10000000</v>
      </c>
      <c r="I137" s="23"/>
    </row>
    <row r="138" spans="1:9" ht="26.25" hidden="1">
      <c r="A138" s="257"/>
      <c r="B138" s="213"/>
      <c r="C138" s="237"/>
      <c r="D138" s="237"/>
      <c r="E138" s="175"/>
      <c r="F138" s="176"/>
      <c r="I138" s="23"/>
    </row>
    <row r="139" spans="1:9" ht="84.75" customHeight="1">
      <c r="A139" s="49">
        <v>41031400</v>
      </c>
      <c r="B139" s="60" t="s">
        <v>134</v>
      </c>
      <c r="C139" s="154">
        <f>D139+E139</f>
        <v>124716034</v>
      </c>
      <c r="D139" s="177">
        <v>0</v>
      </c>
      <c r="E139" s="142">
        <f>26000000+46400000+52316034</f>
        <v>124716034</v>
      </c>
      <c r="F139" s="142">
        <v>0</v>
      </c>
      <c r="I139" s="23"/>
    </row>
    <row r="140" spans="1:9" ht="57" customHeight="1">
      <c r="A140" s="49">
        <v>41033900</v>
      </c>
      <c r="B140" s="60" t="s">
        <v>106</v>
      </c>
      <c r="C140" s="154">
        <f>D140</f>
        <v>422831100</v>
      </c>
      <c r="D140" s="172">
        <v>422831100</v>
      </c>
      <c r="E140" s="142">
        <v>0</v>
      </c>
      <c r="F140" s="142">
        <v>0</v>
      </c>
      <c r="I140" s="23"/>
    </row>
    <row r="141" spans="1:9" ht="82.5" customHeight="1">
      <c r="A141" s="49">
        <v>41034500</v>
      </c>
      <c r="B141" s="65" t="s">
        <v>79</v>
      </c>
      <c r="C141" s="154">
        <f>D141+E141</f>
        <v>30000000</v>
      </c>
      <c r="D141" s="177">
        <f>10000000+10000000</f>
        <v>20000000</v>
      </c>
      <c r="E141" s="142">
        <v>10000000</v>
      </c>
      <c r="F141" s="142">
        <v>10000000</v>
      </c>
      <c r="I141" s="23"/>
    </row>
    <row r="142" spans="1:9" s="10" customFormat="1" ht="61.5" customHeight="1">
      <c r="A142" s="32">
        <v>41050000</v>
      </c>
      <c r="B142" s="62" t="s">
        <v>103</v>
      </c>
      <c r="C142" s="135">
        <f>D142+E142</f>
        <v>44452420.57</v>
      </c>
      <c r="D142" s="137">
        <f>D143+D147+D158+D162+D177+D180+D204+D209</f>
        <v>31721920.57</v>
      </c>
      <c r="E142" s="137">
        <f>E151+E184+E188+E199+E180+E204</f>
        <v>12730500</v>
      </c>
      <c r="F142" s="139">
        <f>F151+F184+F188+F180</f>
        <v>12000000</v>
      </c>
      <c r="G142" s="90"/>
      <c r="H142" s="127"/>
      <c r="I142" s="114"/>
    </row>
    <row r="143" spans="1:9" ht="187.5" customHeight="1">
      <c r="A143" s="36">
        <v>41050900</v>
      </c>
      <c r="B143" s="55" t="s">
        <v>185</v>
      </c>
      <c r="C143" s="165">
        <f>D143</f>
        <v>190950</v>
      </c>
      <c r="D143" s="143">
        <f>D145+D146</f>
        <v>190950</v>
      </c>
      <c r="E143" s="166">
        <v>0</v>
      </c>
      <c r="F143" s="166">
        <v>0</v>
      </c>
      <c r="G143" s="108"/>
      <c r="I143" s="23"/>
    </row>
    <row r="144" spans="1:9" ht="30" customHeight="1">
      <c r="A144" s="36"/>
      <c r="B144" s="67" t="s">
        <v>73</v>
      </c>
      <c r="C144" s="165"/>
      <c r="D144" s="178"/>
      <c r="E144" s="179"/>
      <c r="F144" s="179"/>
      <c r="G144" s="108"/>
      <c r="I144" s="23"/>
    </row>
    <row r="145" spans="1:9" ht="30" customHeight="1">
      <c r="A145" s="36"/>
      <c r="B145" s="109" t="s">
        <v>161</v>
      </c>
      <c r="C145" s="165">
        <f>D145</f>
        <v>190950</v>
      </c>
      <c r="D145" s="178">
        <f>253700-62750</f>
        <v>190950</v>
      </c>
      <c r="E145" s="179">
        <v>0</v>
      </c>
      <c r="F145" s="179">
        <v>0</v>
      </c>
      <c r="G145" s="108"/>
      <c r="I145" s="23"/>
    </row>
    <row r="146" spans="1:9" s="118" customFormat="1" ht="30" customHeight="1" hidden="1">
      <c r="A146" s="72"/>
      <c r="B146" s="119" t="s">
        <v>131</v>
      </c>
      <c r="C146" s="180">
        <f>D146</f>
        <v>0</v>
      </c>
      <c r="D146" s="181">
        <f>369171.25+12911.5-382082.75</f>
        <v>0</v>
      </c>
      <c r="E146" s="181">
        <v>0</v>
      </c>
      <c r="F146" s="181">
        <v>0</v>
      </c>
      <c r="G146" s="120">
        <v>-382082.75</v>
      </c>
      <c r="H146" s="128"/>
      <c r="I146" s="117"/>
    </row>
    <row r="147" spans="1:9" ht="84" customHeight="1">
      <c r="A147" s="36">
        <v>41051000</v>
      </c>
      <c r="B147" s="67" t="s">
        <v>127</v>
      </c>
      <c r="C147" s="165">
        <f>D147</f>
        <v>4719031</v>
      </c>
      <c r="D147" s="143">
        <f>D149+D150</f>
        <v>4719031</v>
      </c>
      <c r="E147" s="143">
        <v>0</v>
      </c>
      <c r="F147" s="143">
        <v>0</v>
      </c>
      <c r="I147" s="23"/>
    </row>
    <row r="148" spans="1:9" ht="27.75" customHeight="1">
      <c r="A148" s="36"/>
      <c r="B148" s="67" t="s">
        <v>73</v>
      </c>
      <c r="C148" s="165"/>
      <c r="D148" s="143"/>
      <c r="E148" s="166"/>
      <c r="F148" s="166"/>
      <c r="I148" s="23"/>
    </row>
    <row r="149" spans="1:9" ht="42" customHeight="1">
      <c r="A149" s="36"/>
      <c r="B149" s="105" t="s">
        <v>159</v>
      </c>
      <c r="C149" s="182">
        <f>D149</f>
        <v>4255093</v>
      </c>
      <c r="D149" s="178">
        <v>4255093</v>
      </c>
      <c r="E149" s="143">
        <v>0</v>
      </c>
      <c r="F149" s="143">
        <v>0</v>
      </c>
      <c r="I149" s="23"/>
    </row>
    <row r="150" spans="1:6" ht="43.5" customHeight="1">
      <c r="A150" s="36"/>
      <c r="B150" s="101" t="s">
        <v>160</v>
      </c>
      <c r="C150" s="182">
        <f>D150</f>
        <v>463938</v>
      </c>
      <c r="D150" s="183">
        <v>463938</v>
      </c>
      <c r="E150" s="143">
        <v>0</v>
      </c>
      <c r="F150" s="143">
        <v>0</v>
      </c>
    </row>
    <row r="151" spans="1:6" ht="89.25" customHeight="1" hidden="1">
      <c r="A151" s="79">
        <v>41051100</v>
      </c>
      <c r="B151" s="102" t="s">
        <v>109</v>
      </c>
      <c r="C151" s="184">
        <f>D151+E151</f>
        <v>0</v>
      </c>
      <c r="D151" s="185">
        <f>D153+D154+D155+D156+D157</f>
        <v>0</v>
      </c>
      <c r="E151" s="186">
        <v>0</v>
      </c>
      <c r="F151" s="186">
        <v>0</v>
      </c>
    </row>
    <row r="152" spans="1:6" ht="27.75" customHeight="1" hidden="1">
      <c r="A152" s="76"/>
      <c r="B152" s="77" t="s">
        <v>73</v>
      </c>
      <c r="C152" s="187"/>
      <c r="D152" s="188"/>
      <c r="E152" s="186">
        <v>0</v>
      </c>
      <c r="F152" s="186">
        <v>0</v>
      </c>
    </row>
    <row r="153" spans="1:6" ht="42.75" customHeight="1" hidden="1">
      <c r="A153" s="76"/>
      <c r="B153" s="103" t="s">
        <v>110</v>
      </c>
      <c r="C153" s="189">
        <f>D153+E153</f>
        <v>0</v>
      </c>
      <c r="D153" s="190"/>
      <c r="E153" s="186">
        <v>0</v>
      </c>
      <c r="F153" s="186">
        <v>0</v>
      </c>
    </row>
    <row r="154" spans="1:6" ht="56.25" customHeight="1" hidden="1">
      <c r="A154" s="76"/>
      <c r="B154" s="104" t="s">
        <v>128</v>
      </c>
      <c r="C154" s="189">
        <f>D154+E154</f>
        <v>0</v>
      </c>
      <c r="D154" s="190"/>
      <c r="E154" s="186">
        <v>0</v>
      </c>
      <c r="F154" s="186">
        <v>0</v>
      </c>
    </row>
    <row r="155" spans="1:6" ht="62.25" customHeight="1" hidden="1">
      <c r="A155" s="80"/>
      <c r="B155" s="84" t="s">
        <v>112</v>
      </c>
      <c r="C155" s="191">
        <f>D155+E155</f>
        <v>0</v>
      </c>
      <c r="D155" s="190"/>
      <c r="E155" s="186">
        <v>0</v>
      </c>
      <c r="F155" s="186">
        <v>0</v>
      </c>
    </row>
    <row r="156" spans="1:6" ht="93.75" customHeight="1" hidden="1">
      <c r="A156" s="80"/>
      <c r="B156" s="84" t="s">
        <v>113</v>
      </c>
      <c r="C156" s="191">
        <f>D156+E156</f>
        <v>0</v>
      </c>
      <c r="D156" s="190"/>
      <c r="E156" s="186">
        <v>0</v>
      </c>
      <c r="F156" s="186">
        <v>0</v>
      </c>
    </row>
    <row r="157" spans="1:6" ht="84" customHeight="1" hidden="1">
      <c r="A157" s="80"/>
      <c r="B157" s="84" t="s">
        <v>114</v>
      </c>
      <c r="C157" s="191">
        <f>D157+E157</f>
        <v>0</v>
      </c>
      <c r="D157" s="190">
        <v>0</v>
      </c>
      <c r="E157" s="186">
        <v>0</v>
      </c>
      <c r="F157" s="186">
        <v>0</v>
      </c>
    </row>
    <row r="158" spans="1:6" ht="86.25" customHeight="1">
      <c r="A158" s="36">
        <v>41051200</v>
      </c>
      <c r="B158" s="67" t="s">
        <v>115</v>
      </c>
      <c r="C158" s="165">
        <f>D158</f>
        <v>3641431</v>
      </c>
      <c r="D158" s="147">
        <f>D160+D161</f>
        <v>3641431</v>
      </c>
      <c r="E158" s="143">
        <v>0</v>
      </c>
      <c r="F158" s="143">
        <v>0</v>
      </c>
    </row>
    <row r="159" spans="1:6" ht="27.75" customHeight="1">
      <c r="A159" s="37"/>
      <c r="B159" s="70" t="s">
        <v>73</v>
      </c>
      <c r="C159" s="192"/>
      <c r="D159" s="193"/>
      <c r="E159" s="194"/>
      <c r="F159" s="194"/>
    </row>
    <row r="160" spans="1:6" ht="41.25" customHeight="1">
      <c r="A160" s="37"/>
      <c r="B160" s="105" t="s">
        <v>161</v>
      </c>
      <c r="C160" s="195">
        <f aca="true" t="shared" si="8" ref="C160:C179">D160</f>
        <v>2415649</v>
      </c>
      <c r="D160" s="193">
        <v>2415649</v>
      </c>
      <c r="E160" s="143">
        <v>0</v>
      </c>
      <c r="F160" s="143">
        <v>0</v>
      </c>
    </row>
    <row r="161" spans="1:6" ht="45.75" customHeight="1">
      <c r="A161" s="37"/>
      <c r="B161" s="105" t="s">
        <v>131</v>
      </c>
      <c r="C161" s="195">
        <f t="shared" si="8"/>
        <v>1225782</v>
      </c>
      <c r="D161" s="193">
        <v>1225782</v>
      </c>
      <c r="E161" s="143">
        <v>0</v>
      </c>
      <c r="F161" s="143">
        <v>0</v>
      </c>
    </row>
    <row r="162" spans="1:6" ht="116.25" customHeight="1">
      <c r="A162" s="50">
        <v>41051400</v>
      </c>
      <c r="B162" s="51" t="s">
        <v>137</v>
      </c>
      <c r="C162" s="140">
        <f t="shared" si="8"/>
        <v>5174416</v>
      </c>
      <c r="D162" s="147">
        <f>D165+D166+D168+D169+D170</f>
        <v>5174416</v>
      </c>
      <c r="E162" s="143">
        <v>0</v>
      </c>
      <c r="F162" s="143">
        <v>0</v>
      </c>
    </row>
    <row r="163" spans="1:6" ht="32.25" customHeight="1">
      <c r="A163" s="50"/>
      <c r="B163" s="70" t="s">
        <v>73</v>
      </c>
      <c r="C163" s="140"/>
      <c r="D163" s="147"/>
      <c r="E163" s="143"/>
      <c r="F163" s="143"/>
    </row>
    <row r="164" spans="1:6" ht="30.75" customHeight="1">
      <c r="A164" s="50"/>
      <c r="B164" s="100" t="s">
        <v>175</v>
      </c>
      <c r="C164" s="140"/>
      <c r="D164" s="193"/>
      <c r="E164" s="196"/>
      <c r="F164" s="196"/>
    </row>
    <row r="165" spans="1:6" ht="59.25" customHeight="1">
      <c r="A165" s="50"/>
      <c r="B165" s="106" t="s">
        <v>176</v>
      </c>
      <c r="C165" s="197">
        <f t="shared" si="8"/>
        <v>3717979</v>
      </c>
      <c r="D165" s="193">
        <v>3717979</v>
      </c>
      <c r="E165" s="143">
        <v>0</v>
      </c>
      <c r="F165" s="143">
        <v>0</v>
      </c>
    </row>
    <row r="166" spans="1:6" ht="325.5" customHeight="1">
      <c r="A166" s="50"/>
      <c r="B166" s="106" t="s">
        <v>177</v>
      </c>
      <c r="C166" s="198">
        <f t="shared" si="8"/>
        <v>271325</v>
      </c>
      <c r="D166" s="193">
        <v>271325</v>
      </c>
      <c r="E166" s="143">
        <v>0</v>
      </c>
      <c r="F166" s="143">
        <v>0</v>
      </c>
    </row>
    <row r="167" spans="1:6" ht="29.25" customHeight="1">
      <c r="A167" s="50"/>
      <c r="B167" s="100" t="s">
        <v>178</v>
      </c>
      <c r="C167" s="198"/>
      <c r="D167" s="193"/>
      <c r="E167" s="143"/>
      <c r="F167" s="143"/>
    </row>
    <row r="168" spans="1:6" ht="48" customHeight="1">
      <c r="A168" s="50"/>
      <c r="B168" s="106" t="s">
        <v>179</v>
      </c>
      <c r="C168" s="198">
        <f t="shared" si="8"/>
        <v>68800</v>
      </c>
      <c r="D168" s="193">
        <v>68800</v>
      </c>
      <c r="E168" s="143">
        <v>0</v>
      </c>
      <c r="F168" s="143">
        <v>0</v>
      </c>
    </row>
    <row r="169" spans="1:6" ht="87" customHeight="1">
      <c r="A169" s="50"/>
      <c r="B169" s="106" t="s">
        <v>180</v>
      </c>
      <c r="C169" s="198">
        <f t="shared" si="8"/>
        <v>1075257</v>
      </c>
      <c r="D169" s="193">
        <v>1075257</v>
      </c>
      <c r="E169" s="143">
        <v>0</v>
      </c>
      <c r="F169" s="143">
        <v>0</v>
      </c>
    </row>
    <row r="170" spans="1:6" ht="141" customHeight="1">
      <c r="A170" s="50"/>
      <c r="B170" s="106" t="s">
        <v>181</v>
      </c>
      <c r="C170" s="198">
        <f t="shared" si="8"/>
        <v>41055</v>
      </c>
      <c r="D170" s="193">
        <v>41055</v>
      </c>
      <c r="E170" s="143">
        <v>0</v>
      </c>
      <c r="F170" s="143">
        <v>0</v>
      </c>
    </row>
    <row r="171" spans="1:8" s="22" customFormat="1" ht="84" customHeight="1" hidden="1">
      <c r="A171" s="81">
        <v>41051500</v>
      </c>
      <c r="B171" s="83" t="s">
        <v>108</v>
      </c>
      <c r="C171" s="189">
        <f t="shared" si="8"/>
        <v>0</v>
      </c>
      <c r="D171" s="188">
        <f>D173</f>
        <v>0</v>
      </c>
      <c r="E171" s="186">
        <v>0</v>
      </c>
      <c r="F171" s="186">
        <v>0</v>
      </c>
      <c r="G171" s="92"/>
      <c r="H171" s="129"/>
    </row>
    <row r="172" spans="1:8" s="22" customFormat="1" ht="31.5" customHeight="1" hidden="1">
      <c r="A172" s="81"/>
      <c r="B172" s="82" t="s">
        <v>73</v>
      </c>
      <c r="C172" s="189">
        <f t="shared" si="8"/>
        <v>0</v>
      </c>
      <c r="D172" s="188"/>
      <c r="E172" s="186">
        <v>0</v>
      </c>
      <c r="F172" s="186">
        <v>0</v>
      </c>
      <c r="G172" s="92"/>
      <c r="H172" s="129"/>
    </row>
    <row r="173" spans="1:8" s="22" customFormat="1" ht="54" customHeight="1" hidden="1">
      <c r="A173" s="81"/>
      <c r="B173" s="84" t="s">
        <v>141</v>
      </c>
      <c r="C173" s="189">
        <f t="shared" si="8"/>
        <v>0</v>
      </c>
      <c r="D173" s="190"/>
      <c r="E173" s="186">
        <v>0</v>
      </c>
      <c r="F173" s="186">
        <v>0</v>
      </c>
      <c r="G173" s="92"/>
      <c r="H173" s="129"/>
    </row>
    <row r="174" spans="1:8" s="22" customFormat="1" ht="88.5" customHeight="1" hidden="1">
      <c r="A174" s="81">
        <v>41051600</v>
      </c>
      <c r="B174" s="83" t="s">
        <v>111</v>
      </c>
      <c r="C174" s="189">
        <f t="shared" si="8"/>
        <v>0</v>
      </c>
      <c r="D174" s="188"/>
      <c r="E174" s="186">
        <v>0</v>
      </c>
      <c r="F174" s="186">
        <v>0</v>
      </c>
      <c r="G174" s="92"/>
      <c r="H174" s="129"/>
    </row>
    <row r="175" spans="1:6" ht="115.5" customHeight="1" hidden="1">
      <c r="A175" s="78">
        <v>41052000</v>
      </c>
      <c r="B175" s="85" t="s">
        <v>107</v>
      </c>
      <c r="C175" s="189">
        <f t="shared" si="8"/>
        <v>0</v>
      </c>
      <c r="D175" s="188"/>
      <c r="E175" s="186">
        <v>0</v>
      </c>
      <c r="F175" s="186">
        <v>0</v>
      </c>
    </row>
    <row r="176" spans="1:6" ht="43.5" customHeight="1" hidden="1">
      <c r="A176" s="78">
        <v>41053500</v>
      </c>
      <c r="B176" s="258" t="s">
        <v>129</v>
      </c>
      <c r="C176" s="189">
        <f t="shared" si="8"/>
        <v>0</v>
      </c>
      <c r="D176" s="188"/>
      <c r="E176" s="186">
        <v>0</v>
      </c>
      <c r="F176" s="186">
        <v>0</v>
      </c>
    </row>
    <row r="177" spans="1:7" ht="118.5" customHeight="1">
      <c r="A177" s="72">
        <v>41051700</v>
      </c>
      <c r="B177" s="259" t="s">
        <v>182</v>
      </c>
      <c r="C177" s="154">
        <f t="shared" si="8"/>
        <v>183333</v>
      </c>
      <c r="D177" s="161">
        <f>D179</f>
        <v>183333</v>
      </c>
      <c r="E177" s="142">
        <v>0</v>
      </c>
      <c r="F177" s="142">
        <v>0</v>
      </c>
      <c r="G177" s="99"/>
    </row>
    <row r="178" spans="1:6" ht="29.25" customHeight="1">
      <c r="A178" s="78"/>
      <c r="B178" s="64" t="s">
        <v>73</v>
      </c>
      <c r="C178" s="197"/>
      <c r="D178" s="161"/>
      <c r="E178" s="142"/>
      <c r="F178" s="142"/>
    </row>
    <row r="179" spans="1:6" ht="63" customHeight="1">
      <c r="A179" s="78"/>
      <c r="B179" s="98" t="s">
        <v>183</v>
      </c>
      <c r="C179" s="197">
        <f t="shared" si="8"/>
        <v>183333</v>
      </c>
      <c r="D179" s="183">
        <v>183333</v>
      </c>
      <c r="E179" s="142">
        <v>0</v>
      </c>
      <c r="F179" s="142">
        <v>0</v>
      </c>
    </row>
    <row r="180" spans="1:6" ht="64.5" customHeight="1">
      <c r="A180" s="72">
        <v>41053900</v>
      </c>
      <c r="B180" s="70" t="s">
        <v>104</v>
      </c>
      <c r="C180" s="165">
        <f>D180+E180</f>
        <v>15322838</v>
      </c>
      <c r="D180" s="147">
        <f>D182+D183+D203</f>
        <v>3322838</v>
      </c>
      <c r="E180" s="166">
        <f>E203</f>
        <v>12000000</v>
      </c>
      <c r="F180" s="166">
        <f>E180</f>
        <v>12000000</v>
      </c>
    </row>
    <row r="181" spans="1:6" ht="24.75" customHeight="1">
      <c r="A181" s="86"/>
      <c r="B181" s="64" t="s">
        <v>73</v>
      </c>
      <c r="C181" s="199"/>
      <c r="D181" s="200"/>
      <c r="E181" s="201"/>
      <c r="F181" s="202"/>
    </row>
    <row r="182" spans="1:9" ht="91.5" customHeight="1">
      <c r="A182" s="86"/>
      <c r="B182" s="98" t="s">
        <v>173</v>
      </c>
      <c r="C182" s="182">
        <f>D182</f>
        <v>3134000</v>
      </c>
      <c r="D182" s="183">
        <f>1671000+980000+483000</f>
        <v>3134000</v>
      </c>
      <c r="E182" s="142">
        <v>0</v>
      </c>
      <c r="F182" s="142">
        <v>0</v>
      </c>
      <c r="G182" s="23"/>
      <c r="I182" s="23"/>
    </row>
    <row r="183" spans="1:9" ht="86.25" customHeight="1">
      <c r="A183" s="73"/>
      <c r="B183" s="66" t="s">
        <v>162</v>
      </c>
      <c r="C183" s="182">
        <f>D183</f>
        <v>188838</v>
      </c>
      <c r="D183" s="203">
        <v>188838</v>
      </c>
      <c r="E183" s="204">
        <v>0</v>
      </c>
      <c r="F183" s="204">
        <v>0</v>
      </c>
      <c r="G183" s="23"/>
      <c r="I183" s="23"/>
    </row>
    <row r="184" spans="1:9" ht="90" customHeight="1" hidden="1">
      <c r="A184" s="74">
        <v>41034500</v>
      </c>
      <c r="B184" s="260" t="s">
        <v>79</v>
      </c>
      <c r="C184" s="182">
        <f aca="true" t="shared" si="9" ref="C184:C202">D184</f>
        <v>188838</v>
      </c>
      <c r="D184" s="203">
        <v>188838</v>
      </c>
      <c r="E184" s="205"/>
      <c r="F184" s="206">
        <f>E184</f>
        <v>0</v>
      </c>
      <c r="G184" s="23"/>
      <c r="I184" s="23"/>
    </row>
    <row r="185" spans="1:9" ht="55.5" customHeight="1" hidden="1">
      <c r="A185" s="73"/>
      <c r="B185" s="67" t="s">
        <v>87</v>
      </c>
      <c r="C185" s="182">
        <f t="shared" si="9"/>
        <v>188838</v>
      </c>
      <c r="D185" s="203">
        <v>188838</v>
      </c>
      <c r="E185" s="173">
        <v>0</v>
      </c>
      <c r="F185" s="142" t="s">
        <v>60</v>
      </c>
      <c r="G185" s="23"/>
      <c r="I185" s="23"/>
    </row>
    <row r="186" spans="1:9" ht="108.75" customHeight="1" hidden="1">
      <c r="A186" s="73"/>
      <c r="B186" s="67" t="s">
        <v>88</v>
      </c>
      <c r="C186" s="182">
        <f t="shared" si="9"/>
        <v>188838</v>
      </c>
      <c r="D186" s="203">
        <v>188838</v>
      </c>
      <c r="E186" s="173">
        <v>0</v>
      </c>
      <c r="F186" s="142" t="s">
        <v>60</v>
      </c>
      <c r="G186" s="23"/>
      <c r="I186" s="23"/>
    </row>
    <row r="187" spans="1:9" ht="108.75" customHeight="1" hidden="1">
      <c r="A187" s="73"/>
      <c r="B187" s="67" t="s">
        <v>89</v>
      </c>
      <c r="C187" s="182">
        <f t="shared" si="9"/>
        <v>188838</v>
      </c>
      <c r="D187" s="203">
        <v>188838</v>
      </c>
      <c r="E187" s="173">
        <v>0</v>
      </c>
      <c r="F187" s="142" t="s">
        <v>60</v>
      </c>
      <c r="G187" s="23"/>
      <c r="I187" s="23"/>
    </row>
    <row r="188" spans="1:9" ht="108.75" customHeight="1" hidden="1">
      <c r="A188" s="73">
        <v>41035200</v>
      </c>
      <c r="B188" s="65" t="s">
        <v>101</v>
      </c>
      <c r="C188" s="182">
        <f t="shared" si="9"/>
        <v>188838</v>
      </c>
      <c r="D188" s="203">
        <v>188838</v>
      </c>
      <c r="E188" s="207">
        <f>E191</f>
        <v>0</v>
      </c>
      <c r="F188" s="145">
        <f>F191</f>
        <v>0</v>
      </c>
      <c r="G188" s="23"/>
      <c r="I188" s="23"/>
    </row>
    <row r="189" spans="1:9" ht="36.75" customHeight="1" hidden="1">
      <c r="A189" s="73"/>
      <c r="B189" s="64" t="s">
        <v>73</v>
      </c>
      <c r="C189" s="182">
        <f t="shared" si="9"/>
        <v>188838</v>
      </c>
      <c r="D189" s="203">
        <v>188838</v>
      </c>
      <c r="E189" s="173"/>
      <c r="F189" s="142"/>
      <c r="G189" s="23"/>
      <c r="I189" s="23"/>
    </row>
    <row r="190" spans="1:9" ht="48.75" customHeight="1" hidden="1">
      <c r="A190" s="73"/>
      <c r="B190" s="66" t="s">
        <v>99</v>
      </c>
      <c r="C190" s="182">
        <f t="shared" si="9"/>
        <v>188838</v>
      </c>
      <c r="D190" s="203">
        <v>188838</v>
      </c>
      <c r="E190" s="179"/>
      <c r="F190" s="178"/>
      <c r="G190" s="23"/>
      <c r="I190" s="23"/>
    </row>
    <row r="191" spans="1:9" ht="89.25" customHeight="1" hidden="1">
      <c r="A191" s="73"/>
      <c r="B191" s="66" t="s">
        <v>100</v>
      </c>
      <c r="C191" s="182">
        <f t="shared" si="9"/>
        <v>188838</v>
      </c>
      <c r="D191" s="203">
        <v>188838</v>
      </c>
      <c r="E191" s="179"/>
      <c r="F191" s="178">
        <f>E191</f>
        <v>0</v>
      </c>
      <c r="G191" s="23"/>
      <c r="I191" s="23"/>
    </row>
    <row r="192" spans="1:9" ht="108.75" customHeight="1" hidden="1">
      <c r="A192" s="73">
        <v>41035400</v>
      </c>
      <c r="B192" s="67" t="s">
        <v>95</v>
      </c>
      <c r="C192" s="182">
        <f t="shared" si="9"/>
        <v>188838</v>
      </c>
      <c r="D192" s="203">
        <v>188838</v>
      </c>
      <c r="E192" s="173"/>
      <c r="F192" s="142"/>
      <c r="G192" s="23"/>
      <c r="I192" s="23"/>
    </row>
    <row r="193" spans="1:9" ht="171" customHeight="1" hidden="1">
      <c r="A193" s="73">
        <v>41035200</v>
      </c>
      <c r="B193" s="261" t="s">
        <v>157</v>
      </c>
      <c r="C193" s="182">
        <f t="shared" si="9"/>
        <v>188838</v>
      </c>
      <c r="D193" s="203">
        <v>188838</v>
      </c>
      <c r="E193" s="173"/>
      <c r="F193" s="142"/>
      <c r="G193" s="23"/>
      <c r="I193" s="23"/>
    </row>
    <row r="194" spans="1:9" ht="357" customHeight="1" hidden="1">
      <c r="A194" s="61">
        <v>41036100</v>
      </c>
      <c r="B194" s="107" t="s">
        <v>97</v>
      </c>
      <c r="C194" s="182">
        <f t="shared" si="9"/>
        <v>188838</v>
      </c>
      <c r="D194" s="203">
        <v>188838</v>
      </c>
      <c r="E194" s="208"/>
      <c r="F194" s="208"/>
      <c r="G194" s="23"/>
      <c r="I194" s="23"/>
    </row>
    <row r="195" spans="1:9" ht="409.5" customHeight="1" hidden="1">
      <c r="A195" s="34">
        <v>41036600</v>
      </c>
      <c r="B195" s="68" t="s">
        <v>77</v>
      </c>
      <c r="C195" s="182">
        <f t="shared" si="9"/>
        <v>188838</v>
      </c>
      <c r="D195" s="203">
        <v>188838</v>
      </c>
      <c r="E195" s="166"/>
      <c r="F195" s="208" t="s">
        <v>60</v>
      </c>
      <c r="G195" s="23"/>
      <c r="I195" s="23"/>
    </row>
    <row r="196" spans="1:9" ht="97.5" customHeight="1" hidden="1">
      <c r="A196" s="34">
        <v>41037000</v>
      </c>
      <c r="B196" s="69" t="s">
        <v>78</v>
      </c>
      <c r="C196" s="182">
        <f t="shared" si="9"/>
        <v>188838</v>
      </c>
      <c r="D196" s="203">
        <v>188838</v>
      </c>
      <c r="E196" s="166" t="s">
        <v>60</v>
      </c>
      <c r="F196" s="166" t="s">
        <v>60</v>
      </c>
      <c r="G196" s="23"/>
      <c r="I196" s="23"/>
    </row>
    <row r="197" spans="1:9" ht="152.25" customHeight="1" hidden="1">
      <c r="A197" s="34">
        <v>41039700</v>
      </c>
      <c r="B197" s="70" t="s">
        <v>72</v>
      </c>
      <c r="C197" s="182">
        <f t="shared" si="9"/>
        <v>188838</v>
      </c>
      <c r="D197" s="203">
        <v>188838</v>
      </c>
      <c r="E197" s="166" t="s">
        <v>60</v>
      </c>
      <c r="F197" s="166" t="s">
        <v>60</v>
      </c>
      <c r="G197" s="23"/>
      <c r="I197" s="23"/>
    </row>
    <row r="198" spans="1:9" ht="120" customHeight="1" hidden="1">
      <c r="A198" s="34"/>
      <c r="B198" s="70" t="s">
        <v>1</v>
      </c>
      <c r="C198" s="182">
        <f t="shared" si="9"/>
        <v>188838</v>
      </c>
      <c r="D198" s="203">
        <v>188838</v>
      </c>
      <c r="E198" s="166"/>
      <c r="F198" s="166"/>
      <c r="G198" s="23"/>
      <c r="I198" s="23"/>
    </row>
    <row r="199" spans="1:9" ht="381" customHeight="1" hidden="1">
      <c r="A199" s="34">
        <v>41036600</v>
      </c>
      <c r="B199" s="65" t="s">
        <v>98</v>
      </c>
      <c r="C199" s="182">
        <f t="shared" si="9"/>
        <v>188838</v>
      </c>
      <c r="D199" s="203">
        <v>188838</v>
      </c>
      <c r="E199" s="166"/>
      <c r="F199" s="166"/>
      <c r="G199" s="23"/>
      <c r="I199" s="23"/>
    </row>
    <row r="200" spans="1:9" ht="117" customHeight="1" hidden="1">
      <c r="A200" s="72">
        <v>41054300</v>
      </c>
      <c r="B200" s="261" t="s">
        <v>132</v>
      </c>
      <c r="C200" s="182">
        <f t="shared" si="9"/>
        <v>188838</v>
      </c>
      <c r="D200" s="203">
        <v>188838</v>
      </c>
      <c r="E200" s="166" t="s">
        <v>60</v>
      </c>
      <c r="F200" s="166" t="s">
        <v>60</v>
      </c>
      <c r="G200" s="23"/>
      <c r="I200" s="23"/>
    </row>
    <row r="201" spans="1:9" ht="33" customHeight="1" hidden="1">
      <c r="A201" s="72"/>
      <c r="B201" s="64" t="s">
        <v>73</v>
      </c>
      <c r="C201" s="182">
        <f t="shared" si="9"/>
        <v>188838</v>
      </c>
      <c r="D201" s="203">
        <v>188838</v>
      </c>
      <c r="E201" s="166"/>
      <c r="F201" s="166"/>
      <c r="G201" s="23"/>
      <c r="I201" s="23"/>
    </row>
    <row r="202" spans="1:9" ht="57" customHeight="1" hidden="1">
      <c r="A202" s="72"/>
      <c r="B202" s="66" t="s">
        <v>133</v>
      </c>
      <c r="C202" s="182">
        <f t="shared" si="9"/>
        <v>188838</v>
      </c>
      <c r="D202" s="203">
        <v>188838</v>
      </c>
      <c r="E202" s="166" t="s">
        <v>60</v>
      </c>
      <c r="F202" s="166" t="s">
        <v>60</v>
      </c>
      <c r="G202" s="23"/>
      <c r="I202" s="23"/>
    </row>
    <row r="203" spans="1:9" s="5" customFormat="1" ht="198" customHeight="1">
      <c r="A203" s="49"/>
      <c r="B203" s="115" t="s">
        <v>189</v>
      </c>
      <c r="C203" s="197">
        <f>D203+E203</f>
        <v>12000000</v>
      </c>
      <c r="D203" s="209">
        <v>0</v>
      </c>
      <c r="E203" s="143">
        <v>12000000</v>
      </c>
      <c r="F203" s="143">
        <f>E203</f>
        <v>12000000</v>
      </c>
      <c r="G203" s="112"/>
      <c r="H203" s="125"/>
      <c r="I203" s="112"/>
    </row>
    <row r="204" spans="1:9" ht="89.25" customHeight="1">
      <c r="A204" s="72">
        <v>41055000</v>
      </c>
      <c r="B204" s="261" t="s">
        <v>166</v>
      </c>
      <c r="C204" s="162">
        <f>D204+E204</f>
        <v>14455121.57</v>
      </c>
      <c r="D204" s="210">
        <f>D206+D207+D208</f>
        <v>13724621.57</v>
      </c>
      <c r="E204" s="210">
        <f>E206+E207+E208</f>
        <v>730500</v>
      </c>
      <c r="F204" s="166">
        <v>0</v>
      </c>
      <c r="G204" s="23"/>
      <c r="I204" s="23"/>
    </row>
    <row r="205" spans="1:9" ht="30.75" customHeight="1">
      <c r="A205" s="72"/>
      <c r="B205" s="64" t="s">
        <v>73</v>
      </c>
      <c r="C205" s="182"/>
      <c r="D205" s="210"/>
      <c r="E205" s="166"/>
      <c r="F205" s="166"/>
      <c r="G205" s="23"/>
      <c r="I205" s="23"/>
    </row>
    <row r="206" spans="1:9" ht="90.75" customHeight="1">
      <c r="A206" s="72"/>
      <c r="B206" s="66" t="s">
        <v>186</v>
      </c>
      <c r="C206" s="182">
        <f>D206</f>
        <v>8824621.57</v>
      </c>
      <c r="D206" s="204">
        <f>7464441+3732225-1750000-622044.43</f>
        <v>8824621.57</v>
      </c>
      <c r="E206" s="166">
        <v>0</v>
      </c>
      <c r="F206" s="166">
        <v>0</v>
      </c>
      <c r="I206" s="23"/>
    </row>
    <row r="207" spans="1:9" ht="78.75" customHeight="1">
      <c r="A207" s="72"/>
      <c r="B207" s="111" t="s">
        <v>187</v>
      </c>
      <c r="C207" s="182">
        <f>D207</f>
        <v>4900000</v>
      </c>
      <c r="D207" s="204">
        <v>4900000</v>
      </c>
      <c r="E207" s="166">
        <v>0</v>
      </c>
      <c r="F207" s="166">
        <v>0</v>
      </c>
      <c r="I207" s="23"/>
    </row>
    <row r="208" spans="1:9" ht="199.5" customHeight="1">
      <c r="A208" s="72"/>
      <c r="B208" s="111" t="s">
        <v>188</v>
      </c>
      <c r="C208" s="182">
        <f>E208</f>
        <v>730500</v>
      </c>
      <c r="D208" s="204">
        <v>0</v>
      </c>
      <c r="E208" s="166">
        <v>730500</v>
      </c>
      <c r="F208" s="166">
        <v>0</v>
      </c>
      <c r="G208" s="246"/>
      <c r="H208" s="246"/>
      <c r="I208" s="246"/>
    </row>
    <row r="209" spans="1:9" ht="121.5" customHeight="1">
      <c r="A209" s="72">
        <v>41057400</v>
      </c>
      <c r="B209" s="211" t="s">
        <v>193</v>
      </c>
      <c r="C209" s="182">
        <f>D209</f>
        <v>765300</v>
      </c>
      <c r="D209" s="204">
        <f>D211</f>
        <v>765300</v>
      </c>
      <c r="E209" s="166">
        <v>0</v>
      </c>
      <c r="F209" s="166">
        <v>0</v>
      </c>
      <c r="G209" s="131"/>
      <c r="H209" s="131"/>
      <c r="I209" s="131"/>
    </row>
    <row r="210" spans="1:9" ht="42.75" customHeight="1">
      <c r="A210" s="72"/>
      <c r="B210" s="64" t="s">
        <v>73</v>
      </c>
      <c r="C210" s="182"/>
      <c r="D210" s="204"/>
      <c r="E210" s="166"/>
      <c r="F210" s="166"/>
      <c r="G210" s="131"/>
      <c r="H210" s="131"/>
      <c r="I210" s="131"/>
    </row>
    <row r="211" spans="1:9" ht="42" customHeight="1">
      <c r="A211" s="72"/>
      <c r="B211" s="111" t="s">
        <v>131</v>
      </c>
      <c r="C211" s="182">
        <f>D211</f>
        <v>765300</v>
      </c>
      <c r="D211" s="204">
        <v>765300</v>
      </c>
      <c r="E211" s="166">
        <v>0</v>
      </c>
      <c r="F211" s="166">
        <v>0</v>
      </c>
      <c r="G211" s="238"/>
      <c r="H211" s="131"/>
      <c r="I211" s="131"/>
    </row>
    <row r="212" spans="1:9" ht="49.5" customHeight="1">
      <c r="A212" s="75" t="s">
        <v>60</v>
      </c>
      <c r="B212" s="71" t="s">
        <v>142</v>
      </c>
      <c r="C212" s="132">
        <f>D212+E212</f>
        <v>2576376672.57</v>
      </c>
      <c r="D212" s="134">
        <f>D132+D133</f>
        <v>2333257601.57</v>
      </c>
      <c r="E212" s="134">
        <f>E132+E133</f>
        <v>243119071</v>
      </c>
      <c r="F212" s="134">
        <f>F132+F133</f>
        <v>40530937</v>
      </c>
      <c r="G212" s="88"/>
      <c r="I212" s="23"/>
    </row>
    <row r="213" spans="1:7" ht="27.75" customHeight="1">
      <c r="A213" s="11"/>
      <c r="B213" s="2"/>
      <c r="C213" s="24"/>
      <c r="D213" s="12"/>
      <c r="E213" s="12"/>
      <c r="F213" s="12"/>
      <c r="G213" s="110"/>
    </row>
    <row r="214" spans="1:8" s="19" customFormat="1" ht="75.75" customHeight="1">
      <c r="A214" s="239" t="s">
        <v>136</v>
      </c>
      <c r="B214" s="239"/>
      <c r="C214" s="31"/>
      <c r="D214" s="31"/>
      <c r="E214" s="240" t="s">
        <v>143</v>
      </c>
      <c r="F214" s="240"/>
      <c r="G214" s="93"/>
      <c r="H214" s="130"/>
    </row>
    <row r="215" spans="2:6" ht="44.25" customHeight="1">
      <c r="B215" s="4"/>
      <c r="C215" s="17"/>
      <c r="F215" s="23"/>
    </row>
    <row r="216" spans="2:3" ht="26.25">
      <c r="B216" s="18"/>
      <c r="C216" s="17"/>
    </row>
  </sheetData>
  <sheetProtection/>
  <mergeCells count="16">
    <mergeCell ref="G208:I208"/>
    <mergeCell ref="A7:F7"/>
    <mergeCell ref="A8:F8"/>
    <mergeCell ref="B13:B14"/>
    <mergeCell ref="E13:F13"/>
    <mergeCell ref="A10:F10"/>
    <mergeCell ref="A11:F11"/>
    <mergeCell ref="G13:G15"/>
    <mergeCell ref="H13:I14"/>
    <mergeCell ref="A214:B214"/>
    <mergeCell ref="E214:F214"/>
    <mergeCell ref="D4:F4"/>
    <mergeCell ref="D5:F5"/>
    <mergeCell ref="C13:C14"/>
    <mergeCell ref="A13:A14"/>
    <mergeCell ref="D13:D14"/>
  </mergeCells>
  <printOptions horizontalCentered="1"/>
  <pageMargins left="1.1811023622047245" right="0.3937007874015748" top="0.8267716535433072" bottom="0.7874015748031497" header="0.5905511811023623" footer="0.3937007874015748"/>
  <pageSetup fitToHeight="100" fitToWidth="1" horizontalDpi="600" verticalDpi="600" orientation="portrait" paperSize="9" scale="35" r:id="rId1"/>
  <headerFooter differentFirst="1">
    <oddHeader>&amp;C&amp;"Times New Roman,обычный"&amp;P&amp;R&amp;"Times New Roman,обычный"Продовження додатка 1</oddHeader>
  </headerFooter>
  <rowBreaks count="4" manualBreakCount="4">
    <brk id="45" max="5" man="1"/>
    <brk id="85" max="5" man="1"/>
    <brk id="114" max="5" man="1"/>
    <brk id="1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2021-12-28T14:20:45Z</cp:lastPrinted>
  <dcterms:created xsi:type="dcterms:W3CDTF">2002-03-05T06:38:42Z</dcterms:created>
  <dcterms:modified xsi:type="dcterms:W3CDTF">2021-12-28T14:22:21Z</dcterms:modified>
  <cp:category/>
  <cp:version/>
  <cp:contentType/>
  <cp:contentStatus/>
</cp:coreProperties>
</file>