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5985" activeTab="0"/>
  </bookViews>
  <sheets>
    <sheet name="2022" sheetId="1" r:id="rId1"/>
  </sheets>
  <definedNames>
    <definedName name="_Hlk88833253" localSheetId="0">'2022'!$E$225</definedName>
    <definedName name="_xlnm.Print_Titles" localSheetId="0">'2022'!$11:$16</definedName>
    <definedName name="_xlnm.Print_Area" localSheetId="0">'2022'!$A$1:$J$273</definedName>
  </definedNames>
  <calcPr fullCalcOnLoad="1"/>
</workbook>
</file>

<file path=xl/sharedStrings.xml><?xml version="1.0" encoding="utf-8"?>
<sst xmlns="http://schemas.openxmlformats.org/spreadsheetml/2006/main" count="712" uniqueCount="390">
  <si>
    <t>Програма забезпечення діяльності органів самоорганізації населення Кам'янської міської теріторіальної громади  на 2022-2026 роки</t>
  </si>
  <si>
    <t>проєкт</t>
  </si>
  <si>
    <t xml:space="preserve">Програма розвитку місцевого самоврядування Кам'янської міської теріторіальної громади          на 2022-2026 роки </t>
  </si>
  <si>
    <t xml:space="preserve">Програма розвитку місцевого самоврядування Кам'янської міської теріторіальної громади             на 2022-2026 роки </t>
  </si>
  <si>
    <t xml:space="preserve">Програма розвитку місцевого самоврядування Кам'янської міської теріторіальної громади        на 2022-2026 роки </t>
  </si>
  <si>
    <t xml:space="preserve">Програма розвитку місцевого самоврядування Кам'янської міської теріторіальної громади       на 2022-2026 роки </t>
  </si>
  <si>
    <t xml:space="preserve">Програма розвитку місцевого самоврядування Кам'янської міської теріторіальної громади            на 2022-2026 роки </t>
  </si>
  <si>
    <t xml:space="preserve">Програма розвитку місцевого самоврядування Кам'янської міської теріторіальної громади         на 2022-2026 роки </t>
  </si>
  <si>
    <t xml:space="preserve">Програма розвитку місцевого самоврядування Кам'янської міської теріторіальної громади           на 2022-2026 роки </t>
  </si>
  <si>
    <t>Програма розвитку житлового господарства Кам’янської міської територіальної громади на 2022–2025 роки</t>
  </si>
  <si>
    <t xml:space="preserve">Програма
розвитку Комунального підприємства
Кам`янської міської ради
«Центральні тепломережі»
на 2022–2024 роки
</t>
  </si>
  <si>
    <t xml:space="preserve">Програма
розвитку Комунального підприємства
Кам’янської міської ради
«Добробут» на 2022–2025 роки
</t>
  </si>
  <si>
    <t xml:space="preserve">Програма
розвитку Комунального підприємства
Кам’янської міської ради
«Кам’янська теплопостачальна 
компанія» на 2022–2025 роки
</t>
  </si>
  <si>
    <t xml:space="preserve"> Програма
розвитку та утримання
Комунального підприємства
Кам’янської міської ради
«Управляюча компанія
по обслуговуванню житлового фонду»
на 2022 рік
</t>
  </si>
  <si>
    <t xml:space="preserve"> Програми
розвитку Комунального підприємства
Кам’янської міської ради
«Інформаційні системи»
на 2022–2023 роки
</t>
  </si>
  <si>
    <t xml:space="preserve"> Екологічна
програма Кам’янської міської 
територіальної громади
на 2022–2025 роки»
</t>
  </si>
  <si>
    <t xml:space="preserve">Комплексна 
програма «Розвиток комунальної аптечної мережі Кам’янської міської територіальної громади» 
на 2022–2024 роки
</t>
  </si>
  <si>
    <t xml:space="preserve"> Програма розвитку земельних відносин
Кам’янської міської територіальної громади
 на 2022–2023 роки
</t>
  </si>
  <si>
    <t xml:space="preserve">Програма розвитку
міського електричного транспорту 
Кам’янської міської територіальної громади
на 2022-2025 роки
</t>
  </si>
  <si>
    <t xml:space="preserve">Програма розвитку Комунального підприємства Кам’янської міської ради «Екосервіс» на 2022 рік </t>
  </si>
  <si>
    <t xml:space="preserve">Програма розвитку 
Комунального підприємства Кам’янської 
міської ради «Парки Кам’янського»  
на 2022–2023 роки
</t>
  </si>
  <si>
    <t>Програма розвитку культури Кам`янської міської територіальної громади на 2022 рік</t>
  </si>
  <si>
    <t>Програма підтримки внутрішньо переміщених осіб на 2022 рік</t>
  </si>
  <si>
    <t>Програма благоустрою на території Кам`янської міської територіальної громади на 2022-2024 роки</t>
  </si>
  <si>
    <t>Програма розвитку транспортного комплексу Кам'янської міської територіальної громади на 2022-2025 роки</t>
  </si>
  <si>
    <t>Програма розвитку міського електричного транспорту Кам'янської міської територіальної громади на 2022-2025 роки</t>
  </si>
  <si>
    <t xml:space="preserve"> Програма по проведенню технічної інвентаризації об’єктів комунальної власності Кам’янської міської територіальної громади </t>
  </si>
  <si>
    <t xml:space="preserve">Програма партиципаторного бюджетування (бюджету участі) Кам’янської міської територіальної громади на 2022–2026 роки </t>
  </si>
  <si>
    <t xml:space="preserve">Програма
захисту прав дітей та розвитку сімейних форм виховання Кам’янської міської територіальної громади на 2022–2025 роки
</t>
  </si>
  <si>
    <t xml:space="preserve"> Програма «Молодь Кам’янської міської територіальної громади на 2022–2026 роки»</t>
  </si>
  <si>
    <t>Програма розвитку фізичної культури і спорту Кам’янської міської територіальної громади на 2022–2026 роки</t>
  </si>
  <si>
    <r>
      <t>Будівництво</t>
    </r>
    <r>
      <rPr>
        <sz val="18"/>
        <rFont val="Calibri"/>
        <family val="2"/>
      </rPr>
      <t>¹</t>
    </r>
    <r>
      <rPr>
        <sz val="18"/>
        <rFont val="Times New Roman"/>
        <family val="1"/>
      </rPr>
      <t xml:space="preserve"> установ та закладів соціальної сфери</t>
    </r>
  </si>
  <si>
    <t>7366</t>
  </si>
  <si>
    <t>Програма економічного і соціального розвитку Кам'янської міської територіальної громади на 2022рік</t>
  </si>
  <si>
    <t>Програма забезпечення заходів щодо набуття права власності (користування) на житло мешканцями при відселенні з аварійних (непридатних для проживання) житлових приміщень, будинків</t>
  </si>
  <si>
    <t>2918110</t>
  </si>
  <si>
    <t>8110</t>
  </si>
  <si>
    <t>0320</t>
  </si>
  <si>
    <t>Заходи із запобігання та ліквідації надзвичайних ситуацій та наслідків стихійного лиха</t>
  </si>
  <si>
    <t>Програма вдосконалення і розвитку місцевої системи централізованого оповіщення цивільного захисту на території Кам'янської міської територіальної громади на 2022-2023 роки</t>
  </si>
  <si>
    <t>Комплексна програма «Здоров'я  населення  Кам'янської міської територіальної громадина  2022-2024 роки"</t>
  </si>
  <si>
    <t>Програма безпечної життєдіяльності населення в закладах охорони здоров'я Кам'янської міської територіальної громадина  2022-2025 роки"</t>
  </si>
  <si>
    <t>Програма розвитку освіти Кам'янської міської територіальної громади на 2022-2025 роки</t>
  </si>
  <si>
    <t xml:space="preserve"> Програма «Шкільний автобус» на 2022-2025 роки</t>
  </si>
  <si>
    <t>Програма забезпечення пожежної безпеки в закладах освіти та культури Кам'янської міської територіальної громади на 2022 рік</t>
  </si>
  <si>
    <t xml:space="preserve">Програма енергоефективності та зменшення споживання енергетичних ресурсів Кам’янської міської територіальної громади на 2022 рік </t>
  </si>
  <si>
    <t>0813050</t>
  </si>
  <si>
    <t>Пільгове медичне обслуговування осіб, які постраждали внаслідок Чорнобильської катастрофи</t>
  </si>
  <si>
    <t>у тому числі інші субвенції з місцевого бюджету (субвенція з обласного бюджету місцевим бюджетам на пільгове медичне обслуговування осіб, які постраждали внаслідок Чорнобильської катастрофи)</t>
  </si>
  <si>
    <t xml:space="preserve">Комплексна програма реалізації містобудівної політики Кам’янської міської територіальної громади на 2022 – 2029 роки </t>
  </si>
  <si>
    <t xml:space="preserve">Програма розвитку місцевого самоврядування Кам'янської міської теріторіальної громади  на 2022-2026 роки </t>
  </si>
  <si>
    <t xml:space="preserve">Програма розвитку місцевого самоврядування Кам'янської міської теріторіальної громади на 2022-2026 роки </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</si>
  <si>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</si>
  <si>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</si>
  <si>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Наталія КТІТАРОВА</t>
  </si>
  <si>
    <t>0717670</t>
  </si>
  <si>
    <t>3242</t>
  </si>
  <si>
    <t>Інші заходи у сфері соціального захисту і соціального забезпечення</t>
  </si>
  <si>
    <t>0813192</t>
  </si>
  <si>
    <t>0813241</t>
  </si>
  <si>
    <t>0813242</t>
  </si>
  <si>
    <t>Забезпечення діяльності  інших закладів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</si>
  <si>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</si>
  <si>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Інші програми та заходи у сфері освіти</t>
  </si>
  <si>
    <t>відхилення</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</si>
  <si>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таких торгів</t>
  </si>
  <si>
    <t>0913242</t>
  </si>
  <si>
    <t>1517321</t>
  </si>
  <si>
    <t>7321</t>
  </si>
  <si>
    <t>26.02.2021           №139-05/VIІI</t>
  </si>
  <si>
    <t xml:space="preserve">Амбулаторно-поліклінічна допомога населенню,крім первинної медичної допомоги </t>
  </si>
  <si>
    <t>0712080</t>
  </si>
  <si>
    <t>2080</t>
  </si>
  <si>
    <t>0721</t>
  </si>
  <si>
    <t>1100000</t>
  </si>
  <si>
    <t>1110000</t>
  </si>
  <si>
    <t>1113131</t>
  </si>
  <si>
    <t>1113242</t>
  </si>
  <si>
    <t>1090</t>
  </si>
  <si>
    <t>1115021</t>
  </si>
  <si>
    <t>1115022</t>
  </si>
  <si>
    <t>5022</t>
  </si>
  <si>
    <t>1115031</t>
  </si>
  <si>
    <t>1115032</t>
  </si>
  <si>
    <t>1115061</t>
  </si>
  <si>
    <t>5061</t>
  </si>
  <si>
    <t>1115062</t>
  </si>
  <si>
    <t>5062</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</si>
  <si>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</si>
  <si>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Інші програми та заходи у сфері охорони здоров`я</t>
  </si>
  <si>
    <t>0614082</t>
  </si>
  <si>
    <t>0829</t>
  </si>
  <si>
    <t>Інші заходи в галузі культури та мистецтва</t>
  </si>
  <si>
    <t>(грн)</t>
  </si>
  <si>
    <t>Найменування головного розпорядника коштів міського бюджету/ відповідального виконавця,найменування  бюджетної програми  згідно з Типовою програмною класифікацією видатків та кредитування місцевих бюджетів</t>
  </si>
  <si>
    <t>Х</t>
  </si>
  <si>
    <t>УСЬОГО</t>
  </si>
  <si>
    <t>Проведення експертної грошової оцінки земельної ділянки чи права на неї</t>
  </si>
  <si>
    <t>2151</t>
  </si>
  <si>
    <t>Забезпечення діяльності інших закладів охорони здоров'я</t>
  </si>
  <si>
    <t>Утримання та розвиток автомобільних доріг та дорожньої інфраструктури за рахунок коштів місцевого бюджету</t>
  </si>
  <si>
    <t>0614030</t>
  </si>
  <si>
    <t>Забезпечення діяльності бібліотек</t>
  </si>
  <si>
    <t>0614040</t>
  </si>
  <si>
    <t>4040</t>
  </si>
  <si>
    <t>0824</t>
  </si>
  <si>
    <t>Забезпечення діяльності музеїв i виставок</t>
  </si>
  <si>
    <t>Департамент економічного розвитку міської ради</t>
  </si>
  <si>
    <t>5031</t>
  </si>
  <si>
    <t>Утримання та навчально-тренувальна робота комунальних дитячо-юнацьких спортивних шкіл</t>
  </si>
  <si>
    <t>до рішення міської ради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</si>
  <si>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</si>
  <si>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</si>
  <si>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</si>
  <si>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місцевої/регіональної програми</t>
  </si>
  <si>
    <t>1517530</t>
  </si>
  <si>
    <t>7530</t>
  </si>
  <si>
    <t>0460</t>
  </si>
  <si>
    <t>Інші заходи у сфері зв'язку, телекомунікації та інформатики</t>
  </si>
  <si>
    <t>Загальний фонд</t>
  </si>
  <si>
    <t>Спеціальний фонд</t>
  </si>
  <si>
    <t>0100000</t>
  </si>
  <si>
    <t>0110000</t>
  </si>
  <si>
    <t>0830</t>
  </si>
  <si>
    <t>0133</t>
  </si>
  <si>
    <t>1050</t>
  </si>
  <si>
    <t>Організація та проведення громадських робіт</t>
  </si>
  <si>
    <t>0620</t>
  </si>
  <si>
    <t>Департамент з гуманітарних питань  міської ради</t>
  </si>
  <si>
    <t>0910</t>
  </si>
  <si>
    <t>0921</t>
  </si>
  <si>
    <t>0960</t>
  </si>
  <si>
    <t>0990</t>
  </si>
  <si>
    <t>1040</t>
  </si>
  <si>
    <t>0810</t>
  </si>
  <si>
    <t xml:space="preserve">Дата та номер документа, яким затверджено місцеву регіональну програму </t>
  </si>
  <si>
    <t>Усього</t>
  </si>
  <si>
    <t>усього</t>
  </si>
  <si>
    <t>у тому числі бюджет розвитку</t>
  </si>
  <si>
    <t>0490</t>
  </si>
  <si>
    <t>0731</t>
  </si>
  <si>
    <t>0763</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</si>
  <si>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</si>
  <si>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</si>
  <si>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</si>
  <si>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Програма підвищення боєздатності та функціонування Кам’янського об’єднаного міського територіального центру комплектування та соціальної підтримки  щодо забезпечення виконання мобілізаційних заходів, призову громадян України на строкову військову службу до лав Збройних Сил України та для підвищення боєздатності військової частини А4608 на 2021рік</t>
  </si>
  <si>
    <t xml:space="preserve">Комплексна програма забезпечення громадського (публічного) порядку та безпеки   у  місті Кам’янське на 2021–2025 роки </t>
  </si>
  <si>
    <t>Орган з питань праці та соціального захисту населення</t>
  </si>
  <si>
    <t>Орган у справах дітей</t>
  </si>
  <si>
    <t>3100000</t>
  </si>
  <si>
    <t>3110000</t>
  </si>
  <si>
    <t>Відділ реклами міської ради</t>
  </si>
  <si>
    <t>Департамент муніципальних послуг та  регуляторної політики  міської ради</t>
  </si>
  <si>
    <t>Департамент  комунальної власності, земельних відносин та реєстрації речових прав на нерухоме майно міської ради</t>
  </si>
  <si>
    <t>0421</t>
  </si>
  <si>
    <t>Орган з питань будівництва</t>
  </si>
  <si>
    <t>Департамент житлово-комунального господарства та будівництва міської ради</t>
  </si>
  <si>
    <t>0456</t>
  </si>
  <si>
    <t>0180</t>
  </si>
  <si>
    <t>Орган з питань містобудування та архітектури</t>
  </si>
  <si>
    <t>Управління  містобудування та архітектури міської ради</t>
  </si>
  <si>
    <t>0443</t>
  </si>
  <si>
    <t>Орган з питань екології, охорони навколишнього середовища та природних ресурсів</t>
  </si>
  <si>
    <t>Інші заходи та заклади молодіжної політики</t>
  </si>
  <si>
    <t>0540</t>
  </si>
  <si>
    <t>Управління  транспортної інфраструктури та зв`язку міської ради</t>
  </si>
  <si>
    <t>Інші заходи у сфері електротранспорту</t>
  </si>
  <si>
    <t>0451</t>
  </si>
  <si>
    <t>Управління  з питань надзвичайних ситуацій та цивільного захисту населення міської ради</t>
  </si>
  <si>
    <t>0470</t>
  </si>
  <si>
    <t>1110180</t>
  </si>
  <si>
    <t>Служба у справах дітей міської ради</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</si>
  <si>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</si>
  <si>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</si>
  <si>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</si>
  <si>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</si>
  <si>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Багатопрофільна стаціонарна медична допомога населенню</t>
  </si>
  <si>
    <t>3416020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</si>
  <si>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</si>
  <si>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Внески до статутного капіталу суб'єктів господарювання</t>
  </si>
  <si>
    <t>Заходи з енергозбереження</t>
  </si>
  <si>
    <t>Управління охорони здоров'я міської ради</t>
  </si>
  <si>
    <t>0710000</t>
  </si>
  <si>
    <t>0712010</t>
  </si>
  <si>
    <t>0118410</t>
  </si>
  <si>
    <t>Фінансова підтримка засобів масової інформації</t>
  </si>
  <si>
    <t>0600000</t>
  </si>
  <si>
    <t>Департамент соціальної політики міської ради</t>
  </si>
  <si>
    <t>(код бюджету)</t>
  </si>
  <si>
    <t>Орган з питань освіти і науки</t>
  </si>
  <si>
    <t>0610000</t>
  </si>
  <si>
    <t>3131</t>
  </si>
  <si>
    <t>0613140</t>
  </si>
  <si>
    <t>3140</t>
  </si>
  <si>
    <t>0700000</t>
  </si>
  <si>
    <t>Орган  з питань охорони здоров'я</t>
  </si>
  <si>
    <t>0800000</t>
  </si>
  <si>
    <t>0810000</t>
  </si>
  <si>
    <t>0813031</t>
  </si>
  <si>
    <t xml:space="preserve">Надання інших пільг окремим категоріям громадян відповідно  до законодавства </t>
  </si>
  <si>
    <t>0813033</t>
  </si>
  <si>
    <t>0813035</t>
  </si>
  <si>
    <t>0813036</t>
  </si>
  <si>
    <t>0813123</t>
  </si>
  <si>
    <t>0813140</t>
  </si>
  <si>
    <t>0813180</t>
  </si>
  <si>
    <t>0813160</t>
  </si>
  <si>
    <t>0900000</t>
  </si>
  <si>
    <t>0910000</t>
  </si>
  <si>
    <t>0913111</t>
  </si>
  <si>
    <t>3111</t>
  </si>
  <si>
    <t>0913112</t>
  </si>
  <si>
    <t>3112</t>
  </si>
  <si>
    <t>1500000</t>
  </si>
  <si>
    <t>1510000</t>
  </si>
  <si>
    <t>2800000</t>
  </si>
  <si>
    <t>2810000</t>
  </si>
  <si>
    <t>1900000</t>
  </si>
  <si>
    <t>1910000</t>
  </si>
  <si>
    <t>Орган з питань управління комунальним майном</t>
  </si>
  <si>
    <t>Здійснення заходів із землеустрою</t>
  </si>
  <si>
    <t>3400000</t>
  </si>
  <si>
    <t>Орган з питань надання адміністративних послуг</t>
  </si>
  <si>
    <t>3410000</t>
  </si>
  <si>
    <t>Природоохоронні заходи за рахунок цільових фондів</t>
  </si>
  <si>
    <t>0611010</t>
  </si>
  <si>
    <t>Надання дошкільної освітии</t>
  </si>
  <si>
    <t>0913113</t>
  </si>
  <si>
    <t>3113</t>
  </si>
  <si>
    <t>Підтримка та утримання малих групових будинків</t>
  </si>
  <si>
    <t>26.02.2021           №138-05/VIІI (зі змінами)</t>
  </si>
  <si>
    <t>Експлуатація та технічне обслуговування житлового фонду</t>
  </si>
  <si>
    <t>Забезпечення функціонування підприємств, установ та організацій, що виробляють, виконують та/або надають житлово-комунальні послуги</t>
  </si>
  <si>
    <t>0110180</t>
  </si>
  <si>
    <t>0610180</t>
  </si>
  <si>
    <t>0710180</t>
  </si>
  <si>
    <t>0810180</t>
  </si>
  <si>
    <t>0910180</t>
  </si>
  <si>
    <t>х</t>
  </si>
  <si>
    <t>Департамент  екології та природних ресурсів міської ради</t>
  </si>
  <si>
    <t>0116017</t>
  </si>
  <si>
    <t>0116030</t>
  </si>
  <si>
    <t>0113133</t>
  </si>
  <si>
    <t>5021</t>
  </si>
  <si>
    <t>5041</t>
  </si>
  <si>
    <t>Утримання центрів фізичної культури і спорту осіб з інвалідністю і реабілітаційних шкіл</t>
  </si>
  <si>
    <t>Утримання та фінансова підтримка спортивних споруд</t>
  </si>
  <si>
    <t>Підтримка спорту вищих досягнень та організацій, які здійснюють фізкультурно-спортивну діяльність в регіоні</t>
  </si>
  <si>
    <t>5032</t>
  </si>
  <si>
    <t>Фінансова підтримка дитячо-юнацьких спортивних шкіл фізкультурно-спортивних товариств</t>
  </si>
  <si>
    <t>Додаток 6</t>
  </si>
  <si>
    <t>Надання позашкільної освіти закладами позашкільної освіти, заходи із позашкільної роботи з дітьми</t>
  </si>
  <si>
    <t>Організація благоустрою населених пунктів</t>
  </si>
  <si>
    <t>Департамент фінансів міської ради</t>
  </si>
  <si>
    <t>0617340</t>
  </si>
  <si>
    <t>Проектування, реставрація та охорона пам'яток архітектури</t>
  </si>
  <si>
    <t>0611070</t>
  </si>
  <si>
    <t>6017</t>
  </si>
  <si>
    <t xml:space="preserve">28.08.2020          №2030-45/VII </t>
  </si>
  <si>
    <t>Управління державного архітектурно-будівельного контролю міської ради</t>
  </si>
  <si>
    <t>0614010</t>
  </si>
  <si>
    <t>4010</t>
  </si>
  <si>
    <t>0821</t>
  </si>
  <si>
    <t>4030</t>
  </si>
  <si>
    <t>Фінансова підтримка театрів</t>
  </si>
  <si>
    <t>проект</t>
  </si>
  <si>
    <t>1513242</t>
  </si>
  <si>
    <t>2917330</t>
  </si>
  <si>
    <t>7330</t>
  </si>
  <si>
    <t>1617530</t>
  </si>
  <si>
    <t>Надання фінансової підтримки громадським об'єднанням ветеранів  і осіб з інвалідністю, діяльність яких має соціальну спрямованість</t>
  </si>
  <si>
    <t>0611021</t>
  </si>
  <si>
    <t>1021</t>
  </si>
  <si>
    <t xml:space="preserve">Надання загальної середньої освіти закладами загальної середньої освіти </t>
  </si>
  <si>
    <t>0611022</t>
  </si>
  <si>
    <t>1022</t>
  </si>
  <si>
    <t>0611080</t>
  </si>
  <si>
    <t>1080</t>
  </si>
  <si>
    <t>0611142</t>
  </si>
  <si>
    <t>1142</t>
  </si>
  <si>
    <t>Будівництво¹ освітніх установ та закладів</t>
  </si>
  <si>
    <t>Будівництво¹ медичних установ та закладів</t>
  </si>
  <si>
    <t>Будівництво¹ об'єктів житлово-комунального господарства</t>
  </si>
  <si>
    <t>Будівництво¹ інших об'єктів комунальної власності</t>
  </si>
  <si>
    <t>0455</t>
  </si>
  <si>
    <t xml:space="preserve">Програма розвитку цивільного захисту та забезпечення пожежної безпеки в місті Кам’янське на 2021‒2023 роки </t>
  </si>
  <si>
    <t>3133</t>
  </si>
  <si>
    <t>Інша діяльність у сфері державного управління</t>
  </si>
  <si>
    <t>0813032</t>
  </si>
  <si>
    <t>3032</t>
  </si>
  <si>
    <t>Надання пільг окремим категоріям громадян з оплати послуг зв'язку</t>
  </si>
  <si>
    <t>1070</t>
  </si>
  <si>
    <t>Надання дошкільної освіти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</si>
  <si>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</si>
  <si>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0717322</t>
  </si>
  <si>
    <t>2111</t>
  </si>
  <si>
    <t>'Первинна медична допомога населенню, що надається центрами первинної медичної (медико-санітарної) допомоги</t>
  </si>
  <si>
    <t>0726</t>
  </si>
  <si>
    <t>0712111</t>
  </si>
  <si>
    <t>3719800</t>
  </si>
  <si>
    <t xml:space="preserve">Субвенція з місцевого бюджету державному бюджету на виконання програм соціально-економічного розвитку регіонів </t>
  </si>
  <si>
    <t>Управління молоді та спорту міської ради</t>
  </si>
  <si>
    <t>спец.фонд</t>
  </si>
  <si>
    <t>заг. фонд</t>
  </si>
  <si>
    <t>Забезпеченння діяльності палаців і будинків культури, клубів, центрів дозвілля та інших клубних закладів</t>
  </si>
  <si>
    <t>0614060</t>
  </si>
  <si>
    <t>0828</t>
  </si>
  <si>
    <t>Відділ з питань інфраструктурного розвитку Карнаухівського старостинського округу міської ради</t>
  </si>
  <si>
    <t>6030</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</si>
  <si>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</si>
  <si>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</si>
  <si>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бюдж.роз</t>
  </si>
  <si>
    <t>Секретар міської ради</t>
  </si>
  <si>
    <t>7670</t>
  </si>
  <si>
    <t>2817670</t>
  </si>
  <si>
    <t>1610180</t>
  </si>
  <si>
    <t>1700000</t>
  </si>
  <si>
    <t>Орган з питань державного архітектурно-будівельного контролю</t>
  </si>
  <si>
    <t>1710000</t>
  </si>
  <si>
    <t>1710180</t>
  </si>
  <si>
    <t>1910180</t>
  </si>
  <si>
    <t>Орган з питань економічного розвитку, торгівлі та інвестицій</t>
  </si>
  <si>
    <t>2710180</t>
  </si>
  <si>
    <t>2810180</t>
  </si>
  <si>
    <t>2900000</t>
  </si>
  <si>
    <t>2910180</t>
  </si>
  <si>
    <t>3110180</t>
  </si>
  <si>
    <t>3200000</t>
  </si>
  <si>
    <t>3210000</t>
  </si>
  <si>
    <t>Орган з питань реклами та масових заходів</t>
  </si>
  <si>
    <t>3210180</t>
  </si>
  <si>
    <t>3410180</t>
  </si>
  <si>
    <t>Орган з питань фінансів</t>
  </si>
  <si>
    <t>Кам'янська міська рада</t>
  </si>
  <si>
    <t>0610</t>
  </si>
  <si>
    <t>3116086</t>
  </si>
  <si>
    <t>6086</t>
  </si>
  <si>
    <t xml:space="preserve">Інша діяльність щодо забезпечення житлом громадян </t>
  </si>
  <si>
    <t>7693</t>
  </si>
  <si>
    <t>Інші заходи, пов'язані з економічною діяльністю</t>
  </si>
  <si>
    <t>Інші заходи у сфері автотранспорту</t>
  </si>
  <si>
    <t>3160</t>
  </si>
  <si>
    <t>1517322</t>
  </si>
  <si>
    <t>7322</t>
  </si>
  <si>
    <t>1516086</t>
  </si>
  <si>
    <t>Інша діяльність щодо забезпечення житлом громадян</t>
  </si>
  <si>
    <t>0712151</t>
  </si>
  <si>
    <t>1917426</t>
  </si>
  <si>
    <t>7426</t>
  </si>
  <si>
    <t>2717640</t>
  </si>
  <si>
    <t>7640</t>
  </si>
  <si>
    <t>3117693</t>
  </si>
  <si>
    <t>Інші заходи, пов`язані з економічною діяльністю</t>
  </si>
  <si>
    <t>04571000000</t>
  </si>
  <si>
    <t>Будівництво об'єктів житлово-комунального господарства</t>
  </si>
  <si>
    <t>1517366</t>
  </si>
  <si>
    <t>Інша діяльність, пов'язана з експлуатацією об'єктів житлово-комунального господарства</t>
  </si>
  <si>
    <t>Проведення навчально-тренувальних зборів і змагань та заходів зі спорту осіб з інвалідністю</t>
  </si>
  <si>
    <t>0712152</t>
  </si>
  <si>
    <t xml:space="preserve">Розподіл витрат бюджету Кам’янської міської територіальної громади на реалізацію місцевих /регіональних програм  у 2022 році
 </t>
  </si>
  <si>
    <t>від  _________  №________</t>
  </si>
  <si>
    <t>Надання спеціалізованої освіти мистецькими школами</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</si>
  <si>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республіканського та районного значення  Автономної Республіки Крим, міських, селищних, сільських рад, районних рад у містах)</t>
  </si>
  <si>
    <t>1400000</t>
  </si>
  <si>
    <t>Орган з питань благоустрою населених пунктів</t>
  </si>
  <si>
    <t>1410000</t>
  </si>
  <si>
    <t>1413242</t>
  </si>
  <si>
    <t>1416030</t>
  </si>
  <si>
    <t>Програми підтримки органів самоорганізації населення Кам`янської міської територіальної громади у виконанні власних повноважень на 2022-2026 роки</t>
  </si>
  <si>
    <t xml:space="preserve">Програма підтримки об’єднань співвласників багатоквартирних будинків, житлово-будівельних кооперативів та обслуговуючих кооперативів Кам’янської міської територіальної громади на 2022–2026 роки
</t>
  </si>
  <si>
    <t xml:space="preserve">Програма благоустрою на території Кам’янської міської територіальної громади на 2022–2024 роки </t>
  </si>
  <si>
    <t xml:space="preserve">Програма розвитку житлового господарства Кам’янської міської територіальної громади на 2022–2025 роки
</t>
  </si>
  <si>
    <t xml:space="preserve">Програма розвитку Комунальної установи «Притулок для тварин» Кам’янської міської ради на 2022–2025 роки
 Програма регулювання чисельності безпритульних тварин Кам’янської міської територіальної громади на 2022–2025 роки </t>
  </si>
  <si>
    <t>Програма розвитку освіти Кам'янської міської територіальної громади на   2022-2025 роки</t>
  </si>
  <si>
    <t xml:space="preserve"> Програма соціального захисту населення Кам'янської міської теріторіальної громади на                   2022-2026 роки </t>
  </si>
  <si>
    <t>Програма розвитку та діяльності Комунальної установи «Центр молодіжних ініціатив» Кам’янської міської ради на 2022 рік</t>
  </si>
  <si>
    <t xml:space="preserve"> Програма розвитку муніципального телебачення ТРК «МІС» на 2022 рік</t>
  </si>
  <si>
    <t xml:space="preserve"> проєкт</t>
  </si>
  <si>
    <t>Програма підтримки Комунального підприємства Кам’янської міської ради «Міська інформаційна служба»                      на 2022 рік</t>
  </si>
  <si>
    <t xml:space="preserve">Програма розвитку місцевого самоврядування Кам'янської міської теріторіальної громади                                       на 2022-2026 роки </t>
  </si>
  <si>
    <r>
      <t>Орган у справах сім</t>
    </r>
    <r>
      <rPr>
        <sz val="18"/>
        <rFont val="Arial Cyr"/>
        <family val="0"/>
      </rPr>
      <t>’</t>
    </r>
    <r>
      <rPr>
        <sz val="18"/>
        <rFont val="Times New Roman"/>
        <family val="1"/>
      </rPr>
      <t>ї, молоді та спорту</t>
    </r>
  </si>
  <si>
    <t xml:space="preserve">Програма розвитку сімейної та гендерної політики на території Кам'янської міської теріторіальної громади на 2022-2026 роки  </t>
  </si>
  <si>
    <t xml:space="preserve">Програма соціального захисту населення Кам'янської міської теріторіальної громади на                   2022-2026 роки </t>
  </si>
  <si>
    <t>Комплексна програма соціального захисту та підтримки учасників антитерористичної операції / операції об'єднаних сил, членів їх сімей та членів сімей загиблих (померлих) учасників антитерористичної операції / операції об'єднаних сил Кам'янської міської теріторіальної громади на 2022 рік</t>
  </si>
  <si>
    <t>Програма забезпечення муніципальною надбавкою деяких працівників Комунального закладу "Центр надання соціальних послуг" Кам'янської міської  ради на 2022-2026 роки</t>
  </si>
  <si>
    <t xml:space="preserve">Програма диспетчеризації процесів підприємств, устаном, організацій життєдіяльності Кам’янської міської територіальної громади на 2022–2023 роки </t>
  </si>
  <si>
    <t xml:space="preserve">Програма розвитку культури Кам'янської міської територіальної громади на 2022 рік </t>
  </si>
  <si>
    <t>1115041</t>
  </si>
  <si>
    <t xml:space="preserve">Програма щодо створення безбар’єрного середовища для осіб з інвалідністю та інших маломобільних груп населення Кам’янської міської територіальної громади на 2022–2029 роки
</t>
  </si>
  <si>
    <t xml:space="preserve">Програма соціального захисту населення Кам'янської міської теріторіальної громади на 2022-2026 роки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</si>
</sst>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FC19]d\ mmmm\ yyyy\ &quot;г.&quot;"/>
    <numFmt numFmtId="203" formatCode="#,##0.00_ ;\-#,##0.00\ "/>
    <numFmt numFmtId="204" formatCode="#,##0.00_ ;[Red]\-#,##0.00\ "/>
  </numFmts>
  <fonts count="79">
    <font>
      <sz val="10"/>
      <name val="Arial Cyr"/>
      <family val="0"/>
    </font>
    <font>
      <sz val="8"/>
      <name val="Arial Cyr"/>
      <family val="0"/>
    </font>
    <font>
      <sz val="10"/>
      <color indexed="8"/>
      <name val="Arial"/>
      <family val="2"/>
    </font>
    <font>
      <u val="single"/>
      <sz val="10"/>
      <color indexed="12"/>
      <name val="Arial Cyr"/>
      <family val="0"/>
    </font>
    <font>
      <u val="single"/>
      <sz val="10"/>
      <color indexed="36"/>
      <name val="Arial Cyr"/>
      <family val="0"/>
    </font>
    <font>
      <i/>
      <sz val="15"/>
      <name val="Times New Roman"/>
      <family val="1"/>
    </font>
    <font>
      <i/>
      <sz val="14"/>
      <name val="Times New Roman"/>
      <family val="1"/>
    </font>
    <font>
      <i/>
      <sz val="11"/>
      <name val="Times New Roman"/>
      <family val="1"/>
    </font>
    <font>
      <sz val="18"/>
      <name val="Times New Roman"/>
      <family val="1"/>
    </font>
    <font>
      <b/>
      <sz val="18"/>
      <name val="Times New Roman"/>
      <family val="1"/>
    </font>
    <font>
      <i/>
      <sz val="18"/>
      <name val="Times New Roman"/>
      <family val="1"/>
    </font>
    <font>
      <b/>
      <sz val="26"/>
      <name val="Times New Roman"/>
      <family val="1"/>
    </font>
    <font>
      <b/>
      <sz val="12"/>
      <name val="Times New Roman"/>
      <family val="1"/>
    </font>
    <font>
      <sz val="12"/>
      <name val="Times New Roman"/>
      <family val="1"/>
    </font>
    <font>
      <sz val="17"/>
      <name val="Times New Roman"/>
      <family val="1"/>
    </font>
    <font>
      <sz val="18"/>
      <name val="Calibri"/>
      <family val="2"/>
    </font>
    <font>
      <i/>
      <sz val="12"/>
      <name val="Times New Roman"/>
      <family val="1"/>
    </font>
    <font>
      <i/>
      <sz val="10"/>
      <name val="Times New Roman"/>
      <family val="1"/>
    </font>
    <font>
      <b/>
      <i/>
      <sz val="18"/>
      <name val="Times New Roman"/>
      <family val="1"/>
    </font>
    <font>
      <i/>
      <sz val="13"/>
      <name val="Times New Roman"/>
      <family val="1"/>
    </font>
    <font>
      <sz val="24"/>
      <name val="Times New Roman"/>
      <family val="1"/>
    </font>
    <font>
      <sz val="18"/>
      <name val="Arial Cyr"/>
      <family val="0"/>
    </font>
    <font>
      <i/>
      <sz val="20"/>
      <name val="Times New Roman"/>
      <family val="1"/>
    </font>
    <font>
      <sz val="14"/>
      <name val="Times New Roman"/>
      <family val="1"/>
    </font>
    <font>
      <sz val="22"/>
      <name val="Times New Roman"/>
      <family val="1"/>
    </font>
    <font>
      <u val="single"/>
      <sz val="24"/>
      <name val="Times New Roman"/>
      <family val="1"/>
    </font>
    <font>
      <sz val="26"/>
      <name val="Times New Roman"/>
      <family val="1"/>
    </font>
    <font>
      <b/>
      <sz val="10"/>
      <name val="Arial Cyr"/>
      <family val="0"/>
    </font>
    <font>
      <sz val="13"/>
      <name val="Times New Roman"/>
      <family val="1"/>
    </font>
    <font>
      <i/>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Times New Roman"/>
      <family val="1"/>
    </font>
    <font>
      <sz val="10"/>
      <name val="Times New Roman"/>
      <family val="1"/>
    </font>
    <font>
      <i/>
      <sz val="17"/>
      <name val="Times New Roman"/>
      <family val="1"/>
    </font>
    <font>
      <i/>
      <sz val="8"/>
      <name val="Times New Roman"/>
      <family val="1"/>
    </font>
    <font>
      <sz val="8"/>
      <name val="Times New Roman"/>
      <family val="1"/>
    </font>
    <font>
      <b/>
      <i/>
      <sz val="14"/>
      <name val="Times New Roman"/>
      <family val="1"/>
    </font>
    <font>
      <i/>
      <sz val="24"/>
      <name val="Times New Roman"/>
      <family val="1"/>
    </font>
    <font>
      <sz val="11"/>
      <name val="Times New Roman"/>
      <family val="1"/>
    </font>
    <font>
      <b/>
      <sz val="12"/>
      <name val="Arial"/>
      <family val="2"/>
    </font>
    <font>
      <b/>
      <i/>
      <sz val="16"/>
      <name val="Times New Roman"/>
      <family val="1"/>
    </font>
    <font>
      <sz val="16"/>
      <name val="Times New Roman"/>
      <family val="1"/>
    </font>
    <font>
      <b/>
      <sz val="16"/>
      <name val="Times New Roman"/>
      <family val="1"/>
    </font>
    <font>
      <i/>
      <sz val="26"/>
      <name val="Times New Roman"/>
      <family val="1"/>
    </font>
    <font>
      <b/>
      <sz val="11"/>
      <name val="Times New Roman"/>
      <family val="1"/>
    </font>
    <font>
      <b/>
      <i/>
      <sz val="1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indexed="30"/>
        <bgColor indexed="64"/>
      </patternFill>
    </fill>
    <fill>
      <patternFill patternType="solid">
        <fgColor indexed="13"/>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1" applyNumberFormat="0" applyAlignment="0" applyProtection="0"/>
    <xf numFmtId="0" fontId="65" fillId="26" borderId="2" applyNumberFormat="0" applyAlignment="0" applyProtection="0"/>
    <xf numFmtId="0" fontId="66" fillId="26"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 fillId="0" borderId="0">
      <alignment vertical="top"/>
      <protection/>
    </xf>
    <xf numFmtId="0" fontId="70" fillId="0" borderId="6" applyNumberFormat="0" applyFill="0" applyAlignment="0" applyProtection="0"/>
    <xf numFmtId="0" fontId="71" fillId="27" borderId="7" applyNumberFormat="0" applyAlignment="0" applyProtection="0"/>
    <xf numFmtId="0" fontId="72" fillId="0" borderId="0" applyNumberFormat="0" applyFill="0" applyBorder="0" applyAlignment="0" applyProtection="0"/>
    <xf numFmtId="0" fontId="73" fillId="28" borderId="0" applyNumberFormat="0" applyBorder="0" applyAlignment="0" applyProtection="0"/>
    <xf numFmtId="0" fontId="4" fillId="0" borderId="0" applyNumberFormat="0" applyFill="0" applyBorder="0" applyAlignment="0" applyProtection="0"/>
    <xf numFmtId="0" fontId="74" fillId="29" borderId="0" applyNumberFormat="0" applyBorder="0" applyAlignment="0" applyProtection="0"/>
    <xf numFmtId="0" fontId="7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8" fillId="31" borderId="0" applyNumberFormat="0" applyBorder="0" applyAlignment="0" applyProtection="0"/>
  </cellStyleXfs>
  <cellXfs count="408">
    <xf numFmtId="0" fontId="0" fillId="0" borderId="0" xfId="0" applyAlignment="1">
      <alignment/>
    </xf>
    <xf numFmtId="4" fontId="6" fillId="0" borderId="10" xfId="0" applyNumberFormat="1" applyFont="1" applyBorder="1" applyAlignment="1">
      <alignment horizontal="right" vertical="center" wrapText="1"/>
    </xf>
    <xf numFmtId="49" fontId="8" fillId="32" borderId="10" xfId="0" applyNumberFormat="1" applyFont="1" applyFill="1" applyBorder="1" applyAlignment="1">
      <alignment horizontal="center" vertical="center" wrapText="1"/>
    </xf>
    <xf numFmtId="49" fontId="8" fillId="32" borderId="10" xfId="0" applyNumberFormat="1" applyFont="1" applyFill="1" applyBorder="1" applyAlignment="1" quotePrefix="1">
      <alignment horizontal="center" vertical="center" wrapText="1"/>
    </xf>
    <xf numFmtId="2" fontId="8" fillId="32" borderId="10" xfId="0" applyNumberFormat="1" applyFont="1" applyFill="1" applyBorder="1" applyAlignment="1">
      <alignment vertical="center" wrapText="1"/>
    </xf>
    <xf numFmtId="2" fontId="8" fillId="32" borderId="10" xfId="0" applyNumberFormat="1" applyFont="1" applyFill="1" applyBorder="1" applyAlignment="1">
      <alignment horizontal="center" vertical="center" wrapText="1"/>
    </xf>
    <xf numFmtId="3" fontId="8" fillId="0" borderId="10" xfId="49" applyNumberFormat="1" applyFont="1" applyFill="1" applyBorder="1" applyAlignment="1">
      <alignment horizontal="center" vertical="center" wrapText="1"/>
      <protection/>
    </xf>
    <xf numFmtId="4" fontId="9" fillId="0" borderId="10" xfId="49" applyNumberFormat="1" applyFont="1" applyFill="1" applyBorder="1" applyAlignment="1">
      <alignment horizontal="right" vertical="center" wrapText="1"/>
      <protection/>
    </xf>
    <xf numFmtId="4" fontId="8" fillId="0" borderId="10" xfId="49" applyNumberFormat="1" applyFont="1" applyFill="1" applyBorder="1" applyAlignment="1">
      <alignment horizontal="right" vertical="center" wrapText="1"/>
      <protection/>
    </xf>
    <xf numFmtId="4" fontId="8" fillId="0" borderId="10" xfId="0" applyNumberFormat="1" applyFont="1" applyBorder="1" applyAlignment="1">
      <alignment horizontal="right" vertical="center" wrapText="1"/>
    </xf>
    <xf numFmtId="2" fontId="8" fillId="32" borderId="10" xfId="0" applyNumberFormat="1" applyFont="1" applyFill="1" applyBorder="1" applyAlignment="1">
      <alignment horizontal="left" vertical="center" wrapText="1"/>
    </xf>
    <xf numFmtId="4" fontId="8" fillId="32" borderId="10" xfId="49" applyNumberFormat="1" applyFont="1" applyFill="1" applyBorder="1" applyAlignment="1">
      <alignment horizontal="right" vertical="center" wrapText="1"/>
      <protection/>
    </xf>
    <xf numFmtId="49" fontId="8" fillId="0" borderId="10" xfId="0" applyNumberFormat="1" applyFont="1" applyBorder="1" applyAlignment="1" quotePrefix="1">
      <alignment horizontal="center" vertical="center" wrapText="1"/>
    </xf>
    <xf numFmtId="0" fontId="8" fillId="0" borderId="10" xfId="0" applyFont="1" applyBorder="1" applyAlignment="1" quotePrefix="1">
      <alignment horizontal="center" vertical="center" wrapText="1"/>
    </xf>
    <xf numFmtId="2" fontId="8" fillId="0" borderId="10" xfId="0" applyNumberFormat="1" applyFont="1" applyBorder="1" applyAlignment="1" quotePrefix="1">
      <alignment vertical="center" wrapText="1"/>
    </xf>
    <xf numFmtId="49" fontId="8" fillId="0" borderId="10" xfId="0" applyNumberFormat="1" applyFont="1" applyBorder="1" applyAlignment="1">
      <alignment horizontal="center" vertical="center" wrapText="1"/>
    </xf>
    <xf numFmtId="2" fontId="8" fillId="0" borderId="10" xfId="0" applyNumberFormat="1" applyFont="1" applyFill="1" applyBorder="1" applyAlignment="1">
      <alignment horizontal="center" vertical="center" wrapText="1"/>
    </xf>
    <xf numFmtId="2" fontId="8" fillId="0" borderId="10" xfId="0" applyNumberFormat="1" applyFont="1" applyBorder="1" applyAlignment="1">
      <alignment horizontal="left" vertical="center" wrapText="1"/>
    </xf>
    <xf numFmtId="4" fontId="9" fillId="0" borderId="10" xfId="0" applyNumberFormat="1" applyFont="1" applyFill="1" applyBorder="1" applyAlignment="1" applyProtection="1">
      <alignment horizontal="right" vertical="center" wrapText="1"/>
      <protection/>
    </xf>
    <xf numFmtId="4" fontId="8" fillId="0" borderId="10" xfId="0" applyNumberFormat="1" applyFont="1" applyFill="1" applyBorder="1" applyAlignment="1">
      <alignment horizontal="right" vertical="center" wrapText="1"/>
    </xf>
    <xf numFmtId="4" fontId="8" fillId="0" borderId="10" xfId="0" applyNumberFormat="1" applyFont="1" applyFill="1" applyBorder="1" applyAlignment="1" applyProtection="1">
      <alignment horizontal="right" vertical="center" wrapText="1"/>
      <protection/>
    </xf>
    <xf numFmtId="3" fontId="8" fillId="0" borderId="10" xfId="0" applyNumberFormat="1" applyFont="1" applyFill="1" applyBorder="1" applyAlignment="1" applyProtection="1">
      <alignment horizontal="center" vertical="center" wrapText="1"/>
      <protection/>
    </xf>
    <xf numFmtId="4" fontId="8" fillId="32" borderId="10" xfId="0" applyNumberFormat="1" applyFont="1" applyFill="1" applyBorder="1" applyAlignment="1" applyProtection="1">
      <alignment horizontal="right" vertical="center" wrapText="1"/>
      <protection/>
    </xf>
    <xf numFmtId="4" fontId="8" fillId="32" borderId="10" xfId="0" applyNumberFormat="1" applyFont="1" applyFill="1" applyBorder="1" applyAlignment="1">
      <alignment horizontal="right" vertical="center" wrapText="1"/>
    </xf>
    <xf numFmtId="49" fontId="8"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right" vertical="center" wrapText="1"/>
    </xf>
    <xf numFmtId="0" fontId="10" fillId="0" borderId="0" xfId="0" applyFont="1" applyAlignment="1">
      <alignment vertical="center" wrapText="1"/>
    </xf>
    <xf numFmtId="0" fontId="8" fillId="0" borderId="0" xfId="0" applyFont="1" applyAlignment="1">
      <alignment vertical="center" wrapText="1"/>
    </xf>
    <xf numFmtId="2" fontId="8" fillId="0" borderId="10" xfId="0" applyNumberFormat="1" applyFont="1" applyBorder="1" applyAlignment="1">
      <alignment horizontal="center" vertical="center" wrapText="1"/>
    </xf>
    <xf numFmtId="2" fontId="8" fillId="0" borderId="10" xfId="0" applyNumberFormat="1" applyFont="1" applyFill="1" applyBorder="1" applyAlignment="1">
      <alignment horizontal="left" vertical="center" wrapText="1"/>
    </xf>
    <xf numFmtId="49" fontId="8" fillId="0" borderId="10" xfId="0" applyNumberFormat="1" applyFont="1" applyFill="1" applyBorder="1" applyAlignment="1" quotePrefix="1">
      <alignment horizontal="center" vertical="center" wrapText="1"/>
    </xf>
    <xf numFmtId="4" fontId="9" fillId="32" borderId="10" xfId="0" applyNumberFormat="1" applyFont="1" applyFill="1" applyBorder="1" applyAlignment="1">
      <alignment horizontal="right" vertical="center" wrapText="1"/>
    </xf>
    <xf numFmtId="0" fontId="10" fillId="0" borderId="0" xfId="0" applyFont="1" applyFill="1" applyAlignment="1">
      <alignment vertical="center" wrapText="1"/>
    </xf>
    <xf numFmtId="0" fontId="8" fillId="0" borderId="0" xfId="0" applyFont="1" applyFill="1" applyAlignment="1">
      <alignment vertical="center" wrapText="1"/>
    </xf>
    <xf numFmtId="4" fontId="9" fillId="32" borderId="10" xfId="0" applyNumberFormat="1" applyFont="1" applyFill="1" applyBorder="1" applyAlignment="1" quotePrefix="1">
      <alignment horizontal="right" vertical="center" wrapText="1"/>
    </xf>
    <xf numFmtId="49" fontId="8" fillId="4" borderId="10" xfId="0" applyNumberFormat="1" applyFont="1" applyFill="1" applyBorder="1" applyAlignment="1">
      <alignment horizontal="center" vertical="center" wrapText="1"/>
    </xf>
    <xf numFmtId="49" fontId="8" fillId="4" borderId="10" xfId="0" applyNumberFormat="1" applyFont="1" applyFill="1" applyBorder="1" applyAlignment="1" quotePrefix="1">
      <alignment horizontal="center" vertical="center" wrapText="1"/>
    </xf>
    <xf numFmtId="2" fontId="8" fillId="4" borderId="10" xfId="0" applyNumberFormat="1" applyFont="1" applyFill="1" applyBorder="1" applyAlignment="1">
      <alignment horizontal="center" vertical="center" wrapText="1"/>
    </xf>
    <xf numFmtId="4" fontId="9" fillId="4" borderId="10" xfId="0" applyNumberFormat="1" applyFont="1" applyFill="1" applyBorder="1" applyAlignment="1" applyProtection="1">
      <alignment horizontal="right" vertical="center" wrapText="1"/>
      <protection/>
    </xf>
    <xf numFmtId="49" fontId="9" fillId="33" borderId="10" xfId="0" applyNumberFormat="1" applyFont="1" applyFill="1" applyBorder="1" applyAlignment="1">
      <alignment horizontal="center" vertical="center" wrapText="1"/>
    </xf>
    <xf numFmtId="49" fontId="9" fillId="33" borderId="10" xfId="0" applyNumberFormat="1" applyFont="1" applyFill="1" applyBorder="1" applyAlignment="1" quotePrefix="1">
      <alignment horizontal="center" vertical="center" wrapText="1"/>
    </xf>
    <xf numFmtId="2" fontId="9" fillId="33" borderId="10" xfId="0" applyNumberFormat="1" applyFont="1" applyFill="1" applyBorder="1" applyAlignment="1">
      <alignment horizontal="center" vertical="center" wrapText="1"/>
    </xf>
    <xf numFmtId="4" fontId="9" fillId="33" borderId="10" xfId="0" applyNumberFormat="1" applyFont="1" applyFill="1" applyBorder="1" applyAlignment="1">
      <alignment horizontal="right" vertical="center" wrapText="1"/>
    </xf>
    <xf numFmtId="4" fontId="9" fillId="33" borderId="10" xfId="0" applyNumberFormat="1" applyFont="1" applyFill="1" applyBorder="1" applyAlignment="1" quotePrefix="1">
      <alignment horizontal="right" vertical="center" wrapText="1"/>
    </xf>
    <xf numFmtId="4" fontId="12"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3" fontId="8" fillId="32" borderId="10" xfId="0" applyNumberFormat="1" applyFont="1" applyFill="1" applyBorder="1" applyAlignment="1" applyProtection="1">
      <alignment horizontal="center" vertical="center" wrapText="1"/>
      <protection/>
    </xf>
    <xf numFmtId="4" fontId="9" fillId="4" borderId="10" xfId="0" applyNumberFormat="1" applyFont="1" applyFill="1" applyBorder="1" applyAlignment="1">
      <alignment horizontal="right" vertical="center" wrapText="1"/>
    </xf>
    <xf numFmtId="4" fontId="9" fillId="32" borderId="10" xfId="0" applyNumberFormat="1" applyFont="1" applyFill="1" applyBorder="1" applyAlignment="1" applyProtection="1">
      <alignment horizontal="right" vertical="center" wrapText="1"/>
      <protection/>
    </xf>
    <xf numFmtId="3" fontId="8" fillId="32" borderId="10" xfId="49" applyNumberFormat="1" applyFont="1" applyFill="1" applyBorder="1" applyAlignment="1">
      <alignment horizontal="center" vertical="center" wrapText="1"/>
      <protection/>
    </xf>
    <xf numFmtId="4" fontId="9" fillId="32" borderId="10" xfId="49" applyNumberFormat="1" applyFont="1" applyFill="1" applyBorder="1" applyAlignment="1">
      <alignment horizontal="right" vertical="center" wrapText="1"/>
      <protection/>
    </xf>
    <xf numFmtId="0" fontId="8" fillId="0" borderId="10" xfId="0" applyFont="1" applyFill="1" applyBorder="1" applyAlignment="1">
      <alignment horizontal="center" vertical="center" wrapText="1"/>
    </xf>
    <xf numFmtId="2" fontId="8" fillId="0" borderId="10" xfId="0" applyNumberFormat="1" applyFont="1" applyFill="1" applyBorder="1" applyAlignment="1" quotePrefix="1">
      <alignment horizontal="center" vertical="center" wrapText="1"/>
    </xf>
    <xf numFmtId="9" fontId="8" fillId="32" borderId="10" xfId="58" applyFont="1" applyFill="1" applyBorder="1" applyAlignment="1">
      <alignment horizontal="center" vertical="center" wrapText="1"/>
    </xf>
    <xf numFmtId="4" fontId="9" fillId="0" borderId="10" xfId="0" applyNumberFormat="1" applyFont="1" applyFill="1" applyBorder="1" applyAlignment="1">
      <alignment vertical="center" wrapText="1"/>
    </xf>
    <xf numFmtId="4" fontId="8" fillId="0" borderId="10" xfId="0" applyNumberFormat="1" applyFont="1" applyFill="1" applyBorder="1" applyAlignment="1">
      <alignment vertical="center" wrapText="1"/>
    </xf>
    <xf numFmtId="0" fontId="8" fillId="32" borderId="10" xfId="0" applyFont="1" applyFill="1" applyBorder="1" applyAlignment="1">
      <alignment horizontal="left" vertical="center" wrapText="1"/>
    </xf>
    <xf numFmtId="49" fontId="8" fillId="0" borderId="10" xfId="0" applyNumberFormat="1" applyFont="1" applyBorder="1" applyAlignment="1">
      <alignment horizontal="left" vertical="center" wrapText="1"/>
    </xf>
    <xf numFmtId="0" fontId="8" fillId="32" borderId="10" xfId="0" applyFont="1" applyFill="1" applyBorder="1" applyAlignment="1">
      <alignment horizontal="center" vertical="center" wrapText="1"/>
    </xf>
    <xf numFmtId="2" fontId="8" fillId="0" borderId="10" xfId="0" applyNumberFormat="1" applyFont="1" applyBorder="1" applyAlignment="1" quotePrefix="1">
      <alignment horizontal="left" vertical="center" wrapText="1"/>
    </xf>
    <xf numFmtId="2" fontId="14" fillId="0" borderId="10" xfId="0" applyNumberFormat="1" applyFont="1" applyBorder="1" applyAlignment="1">
      <alignment horizontal="left" vertical="center" wrapText="1"/>
    </xf>
    <xf numFmtId="4" fontId="9" fillId="0" borderId="10" xfId="0" applyNumberFormat="1" applyFont="1" applyBorder="1" applyAlignment="1">
      <alignment horizontal="right" vertical="center" wrapText="1"/>
    </xf>
    <xf numFmtId="0" fontId="8" fillId="0" borderId="10" xfId="0" applyFont="1" applyBorder="1" applyAlignment="1">
      <alignment vertical="center" wrapText="1"/>
    </xf>
    <xf numFmtId="4" fontId="8" fillId="0" borderId="10" xfId="0" applyNumberFormat="1" applyFont="1" applyBorder="1" applyAlignment="1">
      <alignment vertical="center" wrapText="1"/>
    </xf>
    <xf numFmtId="4" fontId="9" fillId="0" borderId="10" xfId="0" applyNumberFormat="1" applyFont="1" applyFill="1" applyBorder="1" applyAlignment="1" applyProtection="1">
      <alignment vertical="center" wrapText="1"/>
      <protection/>
    </xf>
    <xf numFmtId="0" fontId="8" fillId="32" borderId="10" xfId="0" applyFont="1" applyFill="1" applyBorder="1" applyAlignment="1" quotePrefix="1">
      <alignment horizontal="left" vertical="center" wrapText="1"/>
    </xf>
    <xf numFmtId="0" fontId="8" fillId="0" borderId="10" xfId="0" applyFont="1" applyFill="1" applyBorder="1" applyAlignment="1" quotePrefix="1">
      <alignment horizontal="center" vertical="center" wrapText="1"/>
    </xf>
    <xf numFmtId="2" fontId="8" fillId="0" borderId="10" xfId="0" applyNumberFormat="1" applyFont="1" applyFill="1" applyBorder="1" applyAlignment="1" quotePrefix="1">
      <alignment vertical="center" wrapText="1"/>
    </xf>
    <xf numFmtId="2" fontId="6" fillId="0" borderId="10" xfId="0" applyNumberFormat="1" applyFont="1" applyFill="1" applyBorder="1" applyAlignment="1">
      <alignment horizontal="left" vertical="center" wrapText="1"/>
    </xf>
    <xf numFmtId="0" fontId="6" fillId="0" borderId="10" xfId="0" applyFont="1" applyBorder="1" applyAlignment="1">
      <alignment wrapText="1"/>
    </xf>
    <xf numFmtId="2" fontId="8" fillId="32" borderId="10" xfId="0" applyNumberFormat="1" applyFont="1" applyFill="1" applyBorder="1" applyAlignment="1" quotePrefix="1">
      <alignment vertical="center" wrapText="1"/>
    </xf>
    <xf numFmtId="2" fontId="8" fillId="0" borderId="10" xfId="0" applyNumberFormat="1" applyFont="1" applyBorder="1" applyAlignment="1">
      <alignment vertical="center" wrapText="1"/>
    </xf>
    <xf numFmtId="0" fontId="8" fillId="0" borderId="10" xfId="0" applyNumberFormat="1" applyFont="1" applyFill="1" applyBorder="1" applyAlignment="1" applyProtection="1">
      <alignment horizontal="center" vertical="center" wrapText="1"/>
      <protection/>
    </xf>
    <xf numFmtId="49" fontId="16" fillId="0" borderId="10" xfId="0" applyNumberFormat="1" applyFont="1" applyFill="1" applyBorder="1" applyAlignment="1">
      <alignment horizontal="center" vertical="center" wrapText="1"/>
    </xf>
    <xf numFmtId="4" fontId="8" fillId="32" borderId="10" xfId="0" applyNumberFormat="1" applyFont="1" applyFill="1" applyBorder="1" applyAlignment="1" quotePrefix="1">
      <alignment horizontal="right" vertical="center" wrapText="1"/>
    </xf>
    <xf numFmtId="4" fontId="18" fillId="0" borderId="10" xfId="0" applyNumberFormat="1" applyFont="1" applyFill="1" applyBorder="1" applyAlignment="1">
      <alignment horizontal="right" vertical="center" wrapText="1"/>
    </xf>
    <xf numFmtId="4" fontId="10" fillId="32" borderId="10" xfId="0" applyNumberFormat="1" applyFont="1" applyFill="1" applyBorder="1" applyAlignment="1" quotePrefix="1">
      <alignment horizontal="right" vertical="center" wrapText="1"/>
    </xf>
    <xf numFmtId="4" fontId="10" fillId="0" borderId="10" xfId="0" applyNumberFormat="1" applyFont="1" applyFill="1" applyBorder="1" applyAlignment="1">
      <alignment horizontal="right" vertical="center" wrapText="1"/>
    </xf>
    <xf numFmtId="4" fontId="9" fillId="4" borderId="10" xfId="0" applyNumberFormat="1" applyFont="1" applyFill="1" applyBorder="1" applyAlignment="1" quotePrefix="1">
      <alignment horizontal="right" vertical="center" wrapText="1"/>
    </xf>
    <xf numFmtId="3" fontId="8" fillId="4" borderId="10" xfId="0" applyNumberFormat="1" applyFont="1" applyFill="1" applyBorder="1" applyAlignment="1" applyProtection="1">
      <alignment horizontal="center" vertical="center" wrapText="1"/>
      <protection/>
    </xf>
    <xf numFmtId="0" fontId="19" fillId="32" borderId="0" xfId="0" applyFont="1" applyFill="1" applyBorder="1" applyAlignment="1">
      <alignment horizontal="center" vertical="center" wrapText="1"/>
    </xf>
    <xf numFmtId="4" fontId="20" fillId="0" borderId="0" xfId="0" applyNumberFormat="1" applyFont="1" applyBorder="1" applyAlignment="1">
      <alignment horizontal="right" vertical="center" wrapText="1"/>
    </xf>
    <xf numFmtId="4" fontId="9" fillId="34" borderId="10" xfId="0" applyNumberFormat="1" applyFont="1" applyFill="1" applyBorder="1" applyAlignment="1">
      <alignment vertical="center" wrapText="1"/>
    </xf>
    <xf numFmtId="49" fontId="9" fillId="4" borderId="10" xfId="0" applyNumberFormat="1" applyFont="1" applyFill="1" applyBorder="1" applyAlignment="1" quotePrefix="1">
      <alignment horizontal="center" vertical="center" wrapText="1"/>
    </xf>
    <xf numFmtId="2" fontId="9" fillId="4"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49" fontId="8" fillId="32" borderId="10" xfId="0" applyNumberFormat="1" applyFont="1" applyFill="1" applyBorder="1" applyAlignment="1" applyProtection="1">
      <alignment horizontal="center" vertical="center" wrapText="1"/>
      <protection/>
    </xf>
    <xf numFmtId="0" fontId="8" fillId="4" borderId="10" xfId="0" applyFont="1" applyFill="1" applyBorder="1" applyAlignment="1" quotePrefix="1">
      <alignment horizontal="center" vertical="center" wrapText="1"/>
    </xf>
    <xf numFmtId="0" fontId="9" fillId="33" borderId="10" xfId="0" applyFont="1" applyFill="1" applyBorder="1" applyAlignment="1" quotePrefix="1">
      <alignment horizontal="center" vertical="center" wrapText="1"/>
    </xf>
    <xf numFmtId="4" fontId="9" fillId="34" borderId="10" xfId="0" applyNumberFormat="1" applyFont="1" applyFill="1" applyBorder="1" applyAlignment="1" applyProtection="1">
      <alignment horizontal="right" vertical="center" wrapText="1"/>
      <protection/>
    </xf>
    <xf numFmtId="0" fontId="8" fillId="0" borderId="10" xfId="0" applyFont="1" applyBorder="1" applyAlignment="1">
      <alignment horizontal="left" vertical="center" wrapText="1"/>
    </xf>
    <xf numFmtId="2" fontId="8" fillId="0" borderId="10" xfId="0" applyNumberFormat="1" applyFont="1" applyFill="1" applyBorder="1" applyAlignment="1" quotePrefix="1">
      <alignment horizontal="left" vertical="center" wrapText="1"/>
    </xf>
    <xf numFmtId="4" fontId="8" fillId="0" borderId="10" xfId="0" applyNumberFormat="1" applyFont="1" applyFill="1" applyBorder="1" applyAlignment="1" quotePrefix="1">
      <alignment horizontal="right" vertical="center" wrapText="1"/>
    </xf>
    <xf numFmtId="2" fontId="8" fillId="0" borderId="11" xfId="0" applyNumberFormat="1" applyFont="1" applyFill="1" applyBorder="1" applyAlignment="1">
      <alignment horizontal="center" vertical="center" wrapText="1"/>
    </xf>
    <xf numFmtId="49" fontId="8" fillId="35" borderId="10" xfId="0" applyNumberFormat="1" applyFont="1" applyFill="1" applyBorder="1" applyAlignment="1" quotePrefix="1">
      <alignment horizontal="center" vertical="center" wrapText="1"/>
    </xf>
    <xf numFmtId="49" fontId="8" fillId="35" borderId="10" xfId="0" applyNumberFormat="1" applyFont="1" applyFill="1" applyBorder="1" applyAlignment="1">
      <alignment horizontal="center" vertical="center" wrapText="1"/>
    </xf>
    <xf numFmtId="3" fontId="8" fillId="4" borderId="10" xfId="49" applyNumberFormat="1" applyFont="1" applyFill="1" applyBorder="1" applyAlignment="1">
      <alignment horizontal="center" vertical="center" wrapText="1"/>
      <protection/>
    </xf>
    <xf numFmtId="4" fontId="9" fillId="34" borderId="10" xfId="0" applyNumberFormat="1" applyFont="1" applyFill="1" applyBorder="1" applyAlignment="1">
      <alignment horizontal="right" vertical="center" wrapText="1"/>
    </xf>
    <xf numFmtId="0" fontId="9" fillId="33" borderId="10" xfId="0" applyFont="1" applyFill="1" applyBorder="1" applyAlignment="1">
      <alignment horizontal="center" vertical="center" wrapText="1"/>
    </xf>
    <xf numFmtId="2" fontId="9" fillId="33" borderId="10" xfId="0" applyNumberFormat="1" applyFont="1" applyFill="1" applyBorder="1" applyAlignment="1">
      <alignment horizontal="left" vertical="center" wrapText="1"/>
    </xf>
    <xf numFmtId="49" fontId="23" fillId="0" borderId="0" xfId="0" applyNumberFormat="1" applyFont="1" applyAlignment="1">
      <alignment horizontal="center" vertical="center" wrapText="1"/>
    </xf>
    <xf numFmtId="49" fontId="23" fillId="0" borderId="0" xfId="0" applyNumberFormat="1"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center" vertical="center" wrapText="1"/>
    </xf>
    <xf numFmtId="0" fontId="13" fillId="0" borderId="0" xfId="0" applyFont="1" applyAlignment="1">
      <alignment vertical="center" wrapText="1"/>
    </xf>
    <xf numFmtId="4" fontId="20" fillId="0" borderId="0" xfId="0" applyNumberFormat="1" applyFont="1" applyAlignment="1">
      <alignment horizontal="left" vertical="center" wrapText="1"/>
    </xf>
    <xf numFmtId="49" fontId="13" fillId="0" borderId="0" xfId="0" applyNumberFormat="1" applyFont="1" applyAlignment="1">
      <alignment horizontal="center" vertical="center" wrapText="1"/>
    </xf>
    <xf numFmtId="49" fontId="13" fillId="0" borderId="0" xfId="0" applyNumberFormat="1" applyFont="1" applyAlignment="1">
      <alignment vertical="center" wrapText="1"/>
    </xf>
    <xf numFmtId="0" fontId="13" fillId="0" borderId="0" xfId="0" applyFont="1" applyAlignment="1">
      <alignment horizontal="left" vertical="center" wrapText="1"/>
    </xf>
    <xf numFmtId="2" fontId="13" fillId="0" borderId="0" xfId="0" applyNumberFormat="1" applyFont="1" applyFill="1" applyBorder="1" applyAlignment="1">
      <alignment horizontal="center" vertical="center" wrapText="1"/>
    </xf>
    <xf numFmtId="4" fontId="12" fillId="0" borderId="0" xfId="0" applyNumberFormat="1" applyFont="1" applyFill="1" applyBorder="1" applyAlignment="1">
      <alignment horizontal="right" vertical="center" wrapText="1"/>
    </xf>
    <xf numFmtId="0" fontId="26" fillId="0" borderId="0" xfId="0" applyNumberFormat="1" applyFont="1" applyFill="1" applyAlignment="1" applyProtection="1">
      <alignment horizontal="center" vertical="center" wrapText="1"/>
      <protection/>
    </xf>
    <xf numFmtId="4" fontId="9" fillId="0" borderId="0" xfId="0" applyNumberFormat="1" applyFont="1" applyFill="1" applyAlignment="1" applyProtection="1">
      <alignment horizontal="right" vertical="center" wrapText="1"/>
      <protection/>
    </xf>
    <xf numFmtId="0" fontId="7" fillId="0" borderId="0" xfId="0" applyFont="1" applyAlignment="1">
      <alignment vertical="center" wrapText="1"/>
    </xf>
    <xf numFmtId="14" fontId="8" fillId="32"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49" fontId="9" fillId="4" borderId="10" xfId="0" applyNumberFormat="1" applyFont="1" applyFill="1" applyBorder="1" applyAlignment="1">
      <alignment horizontal="center" vertical="center" wrapText="1"/>
    </xf>
    <xf numFmtId="2" fontId="8" fillId="35" borderId="1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4" fontId="11" fillId="0" borderId="0" xfId="0" applyNumberFormat="1" applyFont="1" applyFill="1" applyAlignment="1" applyProtection="1">
      <alignment horizontal="right" vertical="center" wrapText="1"/>
      <protection/>
    </xf>
    <xf numFmtId="4" fontId="27" fillId="0" borderId="0" xfId="0" applyNumberFormat="1" applyFont="1" applyAlignment="1">
      <alignment horizontal="right" vertical="center" wrapText="1"/>
    </xf>
    <xf numFmtId="2" fontId="8" fillId="4" borderId="14" xfId="0" applyNumberFormat="1" applyFont="1" applyFill="1" applyBorder="1" applyAlignment="1">
      <alignment horizontal="left" vertical="center" wrapText="1"/>
    </xf>
    <xf numFmtId="2" fontId="8" fillId="4" borderId="15" xfId="0" applyNumberFormat="1" applyFont="1" applyFill="1" applyBorder="1" applyAlignment="1">
      <alignment horizontal="left" vertical="center" wrapText="1"/>
    </xf>
    <xf numFmtId="0" fontId="11" fillId="0" borderId="0" xfId="0" applyNumberFormat="1" applyFont="1" applyFill="1" applyAlignment="1" applyProtection="1">
      <alignment horizontal="left" vertical="center" wrapText="1"/>
      <protection/>
    </xf>
    <xf numFmtId="2" fontId="9" fillId="33" borderId="14" xfId="0" applyNumberFormat="1" applyFont="1" applyFill="1" applyBorder="1" applyAlignment="1" quotePrefix="1">
      <alignment horizontal="left" vertical="center" wrapText="1"/>
    </xf>
    <xf numFmtId="2" fontId="9" fillId="33" borderId="15" xfId="0" applyNumberFormat="1" applyFont="1" applyFill="1" applyBorder="1" applyAlignment="1" quotePrefix="1">
      <alignment horizontal="left" vertical="center" wrapText="1"/>
    </xf>
    <xf numFmtId="2" fontId="8" fillId="4" borderId="14" xfId="0" applyNumberFormat="1" applyFont="1" applyFill="1" applyBorder="1" applyAlignment="1" quotePrefix="1">
      <alignment horizontal="left" vertical="center" wrapText="1"/>
    </xf>
    <xf numFmtId="2" fontId="8" fillId="4" borderId="15" xfId="0" applyNumberFormat="1" applyFont="1" applyFill="1" applyBorder="1" applyAlignment="1" quotePrefix="1">
      <alignment horizontal="left" vertical="center" wrapText="1"/>
    </xf>
    <xf numFmtId="3" fontId="8" fillId="0" borderId="11" xfId="0" applyNumberFormat="1" applyFont="1" applyFill="1" applyBorder="1" applyAlignment="1" applyProtection="1">
      <alignment horizontal="center" vertical="center" wrapText="1"/>
      <protection/>
    </xf>
    <xf numFmtId="3" fontId="8" fillId="0" borderId="12" xfId="0" applyNumberFormat="1" applyFont="1" applyFill="1" applyBorder="1" applyAlignment="1" applyProtection="1">
      <alignment horizontal="center" vertical="center" wrapText="1"/>
      <protection/>
    </xf>
    <xf numFmtId="3" fontId="8" fillId="0" borderId="13"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2" fontId="9" fillId="33" borderId="10" xfId="0" applyNumberFormat="1" applyFont="1" applyFill="1" applyBorder="1" applyAlignment="1">
      <alignment horizontal="left" vertical="center" wrapText="1"/>
    </xf>
    <xf numFmtId="3" fontId="8" fillId="0" borderId="10" xfId="0" applyNumberFormat="1" applyFont="1" applyFill="1" applyBorder="1" applyAlignment="1" applyProtection="1">
      <alignment horizontal="center" vertical="center" wrapText="1"/>
      <protection/>
    </xf>
    <xf numFmtId="3" fontId="8" fillId="32" borderId="10" xfId="0" applyNumberFormat="1" applyFont="1" applyFill="1" applyBorder="1" applyAlignment="1" applyProtection="1">
      <alignment horizontal="center" vertical="center" wrapText="1"/>
      <protection/>
    </xf>
    <xf numFmtId="0" fontId="8" fillId="32" borderId="10" xfId="0" applyFont="1" applyFill="1" applyBorder="1" applyAlignment="1">
      <alignment horizontal="center" vertical="center" wrapText="1"/>
    </xf>
    <xf numFmtId="2" fontId="9" fillId="34" borderId="14" xfId="0" applyNumberFormat="1" applyFont="1" applyFill="1" applyBorder="1" applyAlignment="1">
      <alignment horizontal="left" vertical="center" wrapText="1"/>
    </xf>
    <xf numFmtId="2" fontId="9" fillId="34" borderId="15" xfId="0" applyNumberFormat="1" applyFont="1" applyFill="1" applyBorder="1" applyAlignment="1">
      <alignment horizontal="left" vertical="center" wrapText="1"/>
    </xf>
    <xf numFmtId="2" fontId="9" fillId="33" borderId="14" xfId="0" applyNumberFormat="1" applyFont="1" applyFill="1" applyBorder="1" applyAlignment="1">
      <alignment horizontal="left" vertical="center" wrapText="1"/>
    </xf>
    <xf numFmtId="2" fontId="9" fillId="33" borderId="15" xfId="0" applyNumberFormat="1" applyFont="1" applyFill="1" applyBorder="1" applyAlignment="1">
      <alignment horizontal="left" vertical="center" wrapText="1"/>
    </xf>
    <xf numFmtId="49" fontId="25" fillId="32" borderId="0" xfId="0" applyNumberFormat="1" applyFont="1" applyFill="1" applyBorder="1" applyAlignment="1">
      <alignment horizontal="center"/>
    </xf>
    <xf numFmtId="49" fontId="20" fillId="32" borderId="0" xfId="0" applyNumberFormat="1" applyFont="1" applyFill="1" applyBorder="1" applyAlignment="1">
      <alignment horizontal="center"/>
    </xf>
    <xf numFmtId="4" fontId="24" fillId="0" borderId="0" xfId="0" applyNumberFormat="1" applyFont="1" applyAlignment="1">
      <alignment horizontal="left" vertical="top" wrapText="1"/>
    </xf>
    <xf numFmtId="0" fontId="20" fillId="32" borderId="0" xfId="0" applyFont="1" applyFill="1" applyAlignment="1">
      <alignment horizontal="center" vertical="center"/>
    </xf>
    <xf numFmtId="2" fontId="8" fillId="0" borderId="10" xfId="0" applyNumberFormat="1" applyFont="1" applyBorder="1" applyAlignment="1">
      <alignment horizontal="center" vertical="center" wrapText="1"/>
    </xf>
    <xf numFmtId="0" fontId="11" fillId="0" borderId="0" xfId="0" applyFont="1" applyAlignment="1">
      <alignment horizontal="center" vertical="center" wrapText="1"/>
    </xf>
    <xf numFmtId="49" fontId="12" fillId="0" borderId="10" xfId="0" applyNumberFormat="1" applyFont="1" applyBorder="1" applyAlignment="1">
      <alignment horizontal="center" vertical="center" wrapText="1"/>
    </xf>
    <xf numFmtId="4" fontId="12" fillId="0" borderId="10" xfId="0" applyNumberFormat="1" applyFont="1" applyBorder="1" applyAlignment="1">
      <alignment horizontal="center" vertical="center" wrapText="1"/>
    </xf>
    <xf numFmtId="49" fontId="8" fillId="0" borderId="10" xfId="0" applyNumberFormat="1" applyFont="1" applyBorder="1" applyAlignment="1" quotePrefix="1">
      <alignment horizontal="center" vertical="center" wrapText="1"/>
    </xf>
    <xf numFmtId="0" fontId="12" fillId="0" borderId="10" xfId="0" applyFont="1" applyBorder="1" applyAlignment="1">
      <alignment horizontal="center" vertical="center" wrapText="1"/>
    </xf>
    <xf numFmtId="2" fontId="8" fillId="0" borderId="11" xfId="0" applyNumberFormat="1" applyFont="1" applyBorder="1" applyAlignment="1">
      <alignment horizontal="center" vertical="center" wrapText="1"/>
    </xf>
    <xf numFmtId="2" fontId="8" fillId="0" borderId="12" xfId="0" applyNumberFormat="1" applyFont="1" applyBorder="1" applyAlignment="1">
      <alignment horizontal="center" vertical="center" wrapText="1"/>
    </xf>
    <xf numFmtId="2" fontId="8" fillId="0" borderId="13" xfId="0" applyNumberFormat="1" applyFont="1" applyBorder="1" applyAlignment="1">
      <alignment horizontal="center" vertical="center" wrapText="1"/>
    </xf>
    <xf numFmtId="2" fontId="9" fillId="33" borderId="10" xfId="0" applyNumberFormat="1" applyFont="1" applyFill="1" applyBorder="1" applyAlignment="1" quotePrefix="1">
      <alignment horizontal="left" vertical="center" wrapText="1"/>
    </xf>
    <xf numFmtId="2" fontId="8" fillId="32" borderId="11" xfId="0" applyNumberFormat="1" applyFont="1" applyFill="1" applyBorder="1" applyAlignment="1">
      <alignment horizontal="center" vertical="center" wrapText="1"/>
    </xf>
    <xf numFmtId="2" fontId="8" fillId="32" borderId="12" xfId="0" applyNumberFormat="1" applyFont="1" applyFill="1" applyBorder="1" applyAlignment="1">
      <alignment horizontal="center" vertical="center" wrapText="1"/>
    </xf>
    <xf numFmtId="2" fontId="8" fillId="32" borderId="13" xfId="0" applyNumberFormat="1" applyFont="1" applyFill="1" applyBorder="1" applyAlignment="1">
      <alignment horizontal="center" vertical="center" wrapText="1"/>
    </xf>
    <xf numFmtId="201" fontId="8" fillId="32" borderId="11" xfId="0" applyNumberFormat="1" applyFont="1" applyFill="1" applyBorder="1" applyAlignment="1">
      <alignment horizontal="center" vertical="center" wrapText="1"/>
    </xf>
    <xf numFmtId="201" fontId="8" fillId="32" borderId="12" xfId="0" applyNumberFormat="1" applyFont="1" applyFill="1" applyBorder="1" applyAlignment="1">
      <alignment horizontal="center" vertical="center" wrapText="1"/>
    </xf>
    <xf numFmtId="201" fontId="8" fillId="32" borderId="13" xfId="0" applyNumberFormat="1" applyFont="1" applyFill="1" applyBorder="1" applyAlignment="1">
      <alignment horizontal="center" vertical="center" wrapText="1"/>
    </xf>
    <xf numFmtId="2" fontId="8" fillId="4" borderId="10" xfId="0" applyNumberFormat="1" applyFont="1" applyFill="1" applyBorder="1" applyAlignment="1" quotePrefix="1">
      <alignment horizontal="left" vertical="center" wrapText="1"/>
    </xf>
    <xf numFmtId="2" fontId="8" fillId="4" borderId="10" xfId="0" applyNumberFormat="1" applyFont="1" applyFill="1" applyBorder="1" applyAlignment="1">
      <alignment horizontal="left" vertical="center" wrapText="1"/>
    </xf>
    <xf numFmtId="0" fontId="9" fillId="33" borderId="14" xfId="0" applyFont="1" applyFill="1" applyBorder="1" applyAlignment="1">
      <alignment horizontal="left" vertical="center" wrapText="1"/>
    </xf>
    <xf numFmtId="0" fontId="9" fillId="33" borderId="15" xfId="0" applyFont="1" applyFill="1" applyBorder="1" applyAlignment="1">
      <alignment horizontal="left" vertical="center" wrapText="1"/>
    </xf>
    <xf numFmtId="14" fontId="8" fillId="32" borderId="10" xfId="0" applyNumberFormat="1" applyFont="1" applyFill="1" applyBorder="1" applyAlignment="1">
      <alignment horizontal="center" vertical="center" wrapText="1"/>
    </xf>
    <xf numFmtId="3" fontId="8" fillId="32" borderId="11" xfId="0" applyNumberFormat="1" applyFont="1" applyFill="1" applyBorder="1" applyAlignment="1">
      <alignment horizontal="center" vertical="center" wrapText="1"/>
    </xf>
    <xf numFmtId="3" fontId="8" fillId="32" borderId="12"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49" fontId="8" fillId="0" borderId="10" xfId="0" applyNumberFormat="1" applyFont="1" applyBorder="1" applyAlignment="1">
      <alignment horizontal="center" vertical="center" wrapText="1"/>
    </xf>
    <xf numFmtId="2" fontId="8" fillId="0" borderId="10" xfId="0" applyNumberFormat="1" applyFont="1" applyBorder="1" applyAlignment="1">
      <alignment horizontal="left" vertical="center" wrapText="1"/>
    </xf>
    <xf numFmtId="49" fontId="8" fillId="0" borderId="11"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2" fontId="8" fillId="0" borderId="10" xfId="0" applyNumberFormat="1" applyFont="1" applyFill="1" applyBorder="1" applyAlignment="1">
      <alignment horizontal="center" vertical="center" wrapText="1"/>
    </xf>
    <xf numFmtId="3" fontId="8" fillId="32" borderId="10"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2" fontId="8" fillId="0" borderId="10" xfId="0" applyNumberFormat="1" applyFont="1" applyFill="1" applyBorder="1" applyAlignment="1" quotePrefix="1">
      <alignment horizontal="center" vertical="center" wrapText="1"/>
    </xf>
    <xf numFmtId="0" fontId="8" fillId="0" borderId="10" xfId="0" applyFont="1" applyBorder="1" applyAlignment="1">
      <alignment horizontal="center" vertical="center" wrapText="1"/>
    </xf>
    <xf numFmtId="4" fontId="28" fillId="0" borderId="0" xfId="0" applyNumberFormat="1" applyFont="1" applyBorder="1" applyAlignment="1">
      <alignment horizontal="center" vertical="center" wrapText="1"/>
    </xf>
    <xf numFmtId="4" fontId="28"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4" fontId="5" fillId="0" borderId="0" xfId="0" applyNumberFormat="1" applyFont="1" applyBorder="1" applyAlignment="1">
      <alignment vertical="center" wrapText="1"/>
    </xf>
    <xf numFmtId="4" fontId="5" fillId="0" borderId="0" xfId="0" applyNumberFormat="1" applyFont="1" applyBorder="1" applyAlignment="1">
      <alignment horizontal="right" vertical="center" wrapText="1"/>
    </xf>
    <xf numFmtId="0" fontId="5" fillId="0" borderId="0" xfId="0" applyFont="1" applyFill="1" applyBorder="1" applyAlignment="1">
      <alignment horizontal="center" vertical="center" wrapText="1"/>
    </xf>
    <xf numFmtId="4" fontId="6" fillId="0" borderId="0" xfId="0" applyNumberFormat="1" applyFont="1" applyBorder="1" applyAlignment="1">
      <alignment horizontal="right" vertical="center" wrapText="1"/>
    </xf>
    <xf numFmtId="4" fontId="7" fillId="0" borderId="0" xfId="0" applyNumberFormat="1" applyFont="1" applyBorder="1" applyAlignment="1">
      <alignment horizontal="center" vertical="center" wrapText="1"/>
    </xf>
    <xf numFmtId="4" fontId="10" fillId="0" borderId="0" xfId="0" applyNumberFormat="1" applyFont="1" applyBorder="1" applyAlignment="1">
      <alignment vertical="center" wrapText="1"/>
    </xf>
    <xf numFmtId="0" fontId="10" fillId="0" borderId="0" xfId="0" applyFont="1" applyBorder="1" applyAlignment="1">
      <alignment vertical="center" wrapText="1"/>
    </xf>
    <xf numFmtId="204" fontId="10" fillId="0" borderId="0" xfId="0" applyNumberFormat="1" applyFont="1" applyBorder="1" applyAlignment="1">
      <alignment horizontal="center" vertical="center" wrapText="1"/>
    </xf>
    <xf numFmtId="0" fontId="8" fillId="0" borderId="0" xfId="0" applyFont="1" applyBorder="1" applyAlignment="1">
      <alignment vertical="center" wrapText="1"/>
    </xf>
    <xf numFmtId="4" fontId="10" fillId="0" borderId="0" xfId="0" applyNumberFormat="1" applyFont="1" applyFill="1" applyBorder="1" applyAlignment="1">
      <alignment vertical="center" wrapText="1"/>
    </xf>
    <xf numFmtId="4" fontId="10" fillId="34" borderId="0" xfId="0" applyNumberFormat="1" applyFont="1" applyFill="1" applyBorder="1" applyAlignment="1">
      <alignment horizontal="right" vertical="center" wrapText="1"/>
    </xf>
    <xf numFmtId="4" fontId="10" fillId="0" borderId="0" xfId="0" applyNumberFormat="1" applyFont="1" applyBorder="1" applyAlignment="1">
      <alignment horizontal="center" vertical="center" wrapText="1"/>
    </xf>
    <xf numFmtId="0" fontId="10" fillId="0" borderId="0" xfId="0" applyFont="1" applyFill="1" applyBorder="1" applyAlignment="1">
      <alignment vertical="center" wrapText="1"/>
    </xf>
    <xf numFmtId="0" fontId="8" fillId="0" borderId="0" xfId="0" applyFont="1" applyFill="1" applyBorder="1" applyAlignment="1">
      <alignment vertical="center" wrapText="1"/>
    </xf>
    <xf numFmtId="1" fontId="10" fillId="32" borderId="0" xfId="0" applyNumberFormat="1" applyFont="1" applyFill="1" applyBorder="1" applyAlignment="1">
      <alignment horizontal="right" vertical="center" wrapText="1"/>
    </xf>
    <xf numFmtId="4" fontId="10" fillId="32" borderId="0" xfId="0" applyNumberFormat="1" applyFont="1" applyFill="1" applyBorder="1" applyAlignment="1">
      <alignment vertical="center" wrapText="1"/>
    </xf>
    <xf numFmtId="1" fontId="10" fillId="0" borderId="0" xfId="0" applyNumberFormat="1" applyFont="1" applyFill="1" applyBorder="1" applyAlignment="1">
      <alignment horizontal="right" vertical="center" wrapText="1"/>
    </xf>
    <xf numFmtId="0" fontId="22" fillId="0" borderId="0" xfId="0" applyFont="1" applyBorder="1" applyAlignment="1">
      <alignment vertical="center" wrapText="1"/>
    </xf>
    <xf numFmtId="4" fontId="29" fillId="0" borderId="0" xfId="0" applyNumberFormat="1" applyFont="1" applyBorder="1" applyAlignment="1">
      <alignment vertical="center" wrapText="1"/>
    </xf>
    <xf numFmtId="0" fontId="7" fillId="0" borderId="0" xfId="0" applyFont="1" applyBorder="1" applyAlignment="1">
      <alignment vertical="center" wrapText="1"/>
    </xf>
    <xf numFmtId="4" fontId="7" fillId="0" borderId="0" xfId="0" applyNumberFormat="1" applyFont="1" applyBorder="1" applyAlignment="1">
      <alignment vertical="center" wrapText="1"/>
    </xf>
    <xf numFmtId="4" fontId="47" fillId="0" borderId="0" xfId="0" applyNumberFormat="1" applyFont="1" applyAlignment="1">
      <alignment horizontal="right" vertical="center" wrapText="1"/>
    </xf>
    <xf numFmtId="4" fontId="23" fillId="0" borderId="0" xfId="0" applyNumberFormat="1" applyFont="1" applyAlignment="1">
      <alignment horizontal="right" vertical="center" wrapText="1"/>
    </xf>
    <xf numFmtId="4" fontId="26" fillId="0" borderId="0" xfId="0" applyNumberFormat="1" applyFont="1" applyAlignment="1">
      <alignment horizontal="right" vertical="center" wrapText="1"/>
    </xf>
    <xf numFmtId="0" fontId="16" fillId="0" borderId="0" xfId="0" applyFont="1" applyAlignment="1">
      <alignment vertical="center" wrapText="1"/>
    </xf>
    <xf numFmtId="204" fontId="16" fillId="0" borderId="0" xfId="0" applyNumberFormat="1" applyFont="1" applyAlignment="1">
      <alignment horizontal="center" vertical="center" wrapText="1"/>
    </xf>
    <xf numFmtId="49" fontId="13" fillId="0" borderId="16" xfId="0" applyNumberFormat="1" applyFont="1" applyBorder="1" applyAlignment="1">
      <alignment horizontal="center" vertical="center" wrapText="1"/>
    </xf>
    <xf numFmtId="49" fontId="13" fillId="0" borderId="16" xfId="0" applyNumberFormat="1" applyFont="1" applyBorder="1" applyAlignment="1">
      <alignment vertical="center" wrapText="1"/>
    </xf>
    <xf numFmtId="0" fontId="13" fillId="0" borderId="16" xfId="0" applyFont="1" applyBorder="1" applyAlignment="1">
      <alignment horizontal="left" vertical="center" wrapText="1"/>
    </xf>
    <xf numFmtId="4" fontId="13" fillId="0" borderId="16" xfId="0" applyNumberFormat="1" applyFont="1" applyBorder="1" applyAlignment="1">
      <alignment horizontal="center" vertical="center" wrapText="1"/>
    </xf>
    <xf numFmtId="0" fontId="13" fillId="0" borderId="16" xfId="0" applyFont="1" applyBorder="1" applyAlignment="1">
      <alignment horizontal="center" vertical="center" wrapText="1"/>
    </xf>
    <xf numFmtId="4" fontId="12" fillId="0" borderId="16" xfId="0" applyNumberFormat="1" applyFont="1" applyBorder="1" applyAlignment="1">
      <alignment horizontal="right" vertical="center" wrapText="1"/>
    </xf>
    <xf numFmtId="4" fontId="13" fillId="0" borderId="16" xfId="0" applyNumberFormat="1" applyFont="1" applyBorder="1" applyAlignment="1">
      <alignment horizontal="right" vertical="center" wrapText="1"/>
    </xf>
    <xf numFmtId="0" fontId="17" fillId="0" borderId="0" xfId="0" applyFont="1" applyAlignment="1">
      <alignment horizontal="center" vertical="center" wrapText="1"/>
    </xf>
    <xf numFmtId="204" fontId="17" fillId="0" borderId="0" xfId="0" applyNumberFormat="1" applyFont="1" applyAlignment="1">
      <alignment horizontal="center" vertical="center" wrapText="1"/>
    </xf>
    <xf numFmtId="0" fontId="48" fillId="0" borderId="0" xfId="0" applyFont="1" applyAlignment="1">
      <alignment horizontal="center" vertical="center" wrapText="1"/>
    </xf>
    <xf numFmtId="4" fontId="17" fillId="0" borderId="0" xfId="0" applyNumberFormat="1" applyFont="1" applyAlignment="1">
      <alignment horizontal="center" vertical="center" wrapText="1"/>
    </xf>
    <xf numFmtId="0" fontId="49" fillId="0" borderId="0" xfId="0" applyFont="1" applyBorder="1" applyAlignment="1">
      <alignment horizontal="center" wrapText="1"/>
    </xf>
    <xf numFmtId="204" fontId="49" fillId="0" borderId="0" xfId="0" applyNumberFormat="1" applyFont="1" applyBorder="1" applyAlignment="1">
      <alignment horizontal="center" wrapText="1"/>
    </xf>
    <xf numFmtId="0" fontId="50" fillId="0" borderId="0" xfId="0" applyFont="1" applyAlignment="1">
      <alignment horizontal="center" vertical="center" wrapText="1"/>
    </xf>
    <xf numFmtId="0" fontId="51" fillId="0" borderId="0" xfId="0" applyFont="1" applyAlignment="1">
      <alignment horizontal="center" vertical="center" wrapText="1"/>
    </xf>
    <xf numFmtId="4" fontId="10" fillId="36" borderId="0" xfId="0" applyNumberFormat="1" applyFont="1" applyFill="1" applyBorder="1" applyAlignment="1">
      <alignment vertical="center" wrapText="1"/>
    </xf>
    <xf numFmtId="0" fontId="10" fillId="36" borderId="0" xfId="0" applyFont="1" applyFill="1" applyBorder="1" applyAlignment="1">
      <alignment vertical="center" wrapText="1"/>
    </xf>
    <xf numFmtId="204" fontId="10" fillId="36" borderId="0" xfId="0" applyNumberFormat="1" applyFont="1" applyFill="1" applyBorder="1" applyAlignment="1">
      <alignment horizontal="center" vertical="center" wrapText="1"/>
    </xf>
    <xf numFmtId="0" fontId="8" fillId="36" borderId="0" xfId="0" applyFont="1" applyFill="1" applyBorder="1" applyAlignment="1">
      <alignment vertical="center" wrapText="1"/>
    </xf>
    <xf numFmtId="0" fontId="8" fillId="36" borderId="0" xfId="0" applyFont="1" applyFill="1" applyAlignment="1">
      <alignment vertical="center" wrapText="1"/>
    </xf>
    <xf numFmtId="0" fontId="10" fillId="32" borderId="0" xfId="0" applyFont="1" applyFill="1" applyBorder="1" applyAlignment="1">
      <alignment vertical="center" wrapText="1"/>
    </xf>
    <xf numFmtId="204" fontId="10" fillId="32" borderId="0" xfId="0" applyNumberFormat="1" applyFont="1" applyFill="1" applyBorder="1" applyAlignment="1">
      <alignment horizontal="center" vertical="center" wrapText="1"/>
    </xf>
    <xf numFmtId="0" fontId="8" fillId="32" borderId="0" xfId="0" applyFont="1" applyFill="1" applyBorder="1" applyAlignment="1">
      <alignment vertical="center" wrapText="1"/>
    </xf>
    <xf numFmtId="0" fontId="8" fillId="32" borderId="0" xfId="0" applyFont="1" applyFill="1" applyAlignment="1">
      <alignment vertical="center" wrapText="1"/>
    </xf>
    <xf numFmtId="0" fontId="9" fillId="0" borderId="0" xfId="0" applyFont="1" applyBorder="1" applyAlignment="1">
      <alignment vertical="center" wrapText="1"/>
    </xf>
    <xf numFmtId="0" fontId="9" fillId="0" borderId="0" xfId="0" applyFont="1" applyAlignment="1">
      <alignment vertical="center" wrapText="1"/>
    </xf>
    <xf numFmtId="3" fontId="10" fillId="0" borderId="0" xfId="0" applyNumberFormat="1" applyFont="1" applyBorder="1" applyAlignment="1">
      <alignment vertical="center" wrapText="1"/>
    </xf>
    <xf numFmtId="4" fontId="6" fillId="0" borderId="0" xfId="0" applyNumberFormat="1" applyFont="1" applyFill="1" applyBorder="1" applyAlignment="1">
      <alignment vertical="center" wrapText="1"/>
    </xf>
    <xf numFmtId="0" fontId="6" fillId="0" borderId="0" xfId="0" applyFont="1" applyFill="1" applyBorder="1" applyAlignment="1">
      <alignment vertical="center" wrapText="1"/>
    </xf>
    <xf numFmtId="204" fontId="10" fillId="0" borderId="0" xfId="0" applyNumberFormat="1" applyFont="1" applyFill="1" applyBorder="1" applyAlignment="1">
      <alignment horizontal="center" vertical="center" wrapText="1"/>
    </xf>
    <xf numFmtId="0" fontId="23" fillId="0" borderId="0" xfId="0" applyFont="1" applyFill="1" applyBorder="1" applyAlignment="1">
      <alignment vertical="center" wrapText="1"/>
    </xf>
    <xf numFmtId="0" fontId="23" fillId="0" borderId="0" xfId="0" applyFont="1" applyFill="1" applyAlignment="1">
      <alignment vertical="center" wrapText="1"/>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4" fontId="18" fillId="0" borderId="0" xfId="0" applyNumberFormat="1" applyFont="1" applyBorder="1" applyAlignment="1">
      <alignment vertical="center" wrapText="1"/>
    </xf>
    <xf numFmtId="4" fontId="52" fillId="0" borderId="10" xfId="49" applyNumberFormat="1" applyFont="1" applyFill="1" applyBorder="1" applyAlignment="1">
      <alignment horizontal="right" vertical="center" wrapText="1"/>
      <protection/>
    </xf>
    <xf numFmtId="4" fontId="6" fillId="0" borderId="10" xfId="0" applyNumberFormat="1" applyFont="1" applyFill="1" applyBorder="1" applyAlignment="1">
      <alignment horizontal="right" vertical="center" wrapText="1"/>
    </xf>
    <xf numFmtId="3" fontId="8" fillId="0" borderId="11" xfId="49" applyNumberFormat="1" applyFont="1" applyFill="1" applyBorder="1" applyAlignment="1">
      <alignment horizontal="center" vertical="center" wrapText="1"/>
      <protection/>
    </xf>
    <xf numFmtId="49" fontId="29" fillId="0" borderId="10" xfId="0" applyNumberFormat="1" applyFont="1" applyFill="1" applyBorder="1" applyAlignment="1" quotePrefix="1">
      <alignment horizontal="center" vertical="center" wrapText="1"/>
    </xf>
    <xf numFmtId="0" fontId="6" fillId="0" borderId="10" xfId="0" applyFont="1" applyFill="1" applyBorder="1" applyAlignment="1">
      <alignment horizontal="center" vertical="center" wrapText="1"/>
    </xf>
    <xf numFmtId="2" fontId="6" fillId="0" borderId="10" xfId="0" applyNumberFormat="1" applyFont="1" applyFill="1" applyBorder="1" applyAlignment="1" quotePrefix="1">
      <alignment horizontal="center" vertical="center" wrapText="1"/>
    </xf>
    <xf numFmtId="0" fontId="6" fillId="0" borderId="10" xfId="0" applyFont="1" applyFill="1" applyBorder="1" applyAlignment="1">
      <alignment vertical="center" wrapText="1"/>
    </xf>
    <xf numFmtId="3" fontId="8" fillId="0" borderId="12" xfId="49" applyNumberFormat="1" applyFont="1" applyFill="1" applyBorder="1" applyAlignment="1">
      <alignment horizontal="center" vertical="center" wrapText="1"/>
      <protection/>
    </xf>
    <xf numFmtId="4" fontId="52" fillId="0" borderId="10" xfId="0" applyNumberFormat="1" applyFont="1" applyFill="1" applyBorder="1" applyAlignment="1">
      <alignment vertical="center" wrapText="1"/>
    </xf>
    <xf numFmtId="4" fontId="6" fillId="0" borderId="10" xfId="0" applyNumberFormat="1" applyFont="1" applyFill="1" applyBorder="1" applyAlignment="1">
      <alignment vertical="center" wrapText="1"/>
    </xf>
    <xf numFmtId="4" fontId="29" fillId="0" borderId="0" xfId="0" applyNumberFormat="1" applyFont="1" applyFill="1" applyBorder="1" applyAlignment="1">
      <alignment vertical="center" wrapText="1"/>
    </xf>
    <xf numFmtId="0" fontId="29" fillId="0" borderId="0" xfId="0" applyFont="1" applyFill="1" applyBorder="1" applyAlignment="1">
      <alignment vertical="center" wrapText="1"/>
    </xf>
    <xf numFmtId="204" fontId="29" fillId="0" borderId="0" xfId="0" applyNumberFormat="1" applyFont="1" applyFill="1" applyBorder="1" applyAlignment="1">
      <alignment horizontal="center" vertical="center" wrapText="1"/>
    </xf>
    <xf numFmtId="0" fontId="29" fillId="0" borderId="0" xfId="0" applyFont="1" applyFill="1" applyAlignment="1">
      <alignment vertical="center" wrapText="1"/>
    </xf>
    <xf numFmtId="3" fontId="8" fillId="0" borderId="13" xfId="49" applyNumberFormat="1" applyFont="1" applyFill="1" applyBorder="1" applyAlignment="1">
      <alignment horizontal="center" vertical="center" wrapText="1"/>
      <protection/>
    </xf>
    <xf numFmtId="0" fontId="0" fillId="0" borderId="12" xfId="0" applyFont="1" applyBorder="1" applyAlignment="1">
      <alignment/>
    </xf>
    <xf numFmtId="0" fontId="10" fillId="32" borderId="0" xfId="0" applyFont="1" applyFill="1" applyBorder="1" applyAlignment="1">
      <alignment horizontal="right" vertical="center" wrapText="1"/>
    </xf>
    <xf numFmtId="0" fontId="0" fillId="0" borderId="13" xfId="0" applyFont="1" applyBorder="1" applyAlignment="1">
      <alignment/>
    </xf>
    <xf numFmtId="49" fontId="6" fillId="32" borderId="10" xfId="0" applyNumberFormat="1" applyFont="1" applyFill="1" applyBorder="1" applyAlignment="1" quotePrefix="1">
      <alignment horizontal="center" vertical="center" wrapText="1"/>
    </xf>
    <xf numFmtId="49" fontId="6" fillId="32" borderId="10" xfId="0" applyNumberFormat="1" applyFont="1" applyFill="1" applyBorder="1" applyAlignment="1">
      <alignment horizontal="center" vertical="center" wrapText="1"/>
    </xf>
    <xf numFmtId="2" fontId="6" fillId="32" borderId="10" xfId="0" applyNumberFormat="1" applyFont="1" applyFill="1" applyBorder="1" applyAlignment="1">
      <alignment horizontal="left" vertical="center" wrapText="1"/>
    </xf>
    <xf numFmtId="3" fontId="6" fillId="32" borderId="10" xfId="0" applyNumberFormat="1" applyFont="1" applyFill="1" applyBorder="1" applyAlignment="1" applyProtection="1">
      <alignment horizontal="center" vertical="center" wrapText="1"/>
      <protection/>
    </xf>
    <xf numFmtId="4" fontId="52" fillId="32" borderId="10" xfId="0" applyNumberFormat="1" applyFont="1" applyFill="1" applyBorder="1" applyAlignment="1" applyProtection="1">
      <alignment horizontal="right" vertical="center" wrapText="1"/>
      <protection/>
    </xf>
    <xf numFmtId="4" fontId="6" fillId="32" borderId="10" xfId="0" applyNumberFormat="1" applyFont="1" applyFill="1" applyBorder="1" applyAlignment="1" applyProtection="1">
      <alignment horizontal="right" vertical="center" wrapText="1"/>
      <protection/>
    </xf>
    <xf numFmtId="4" fontId="6" fillId="32" borderId="10" xfId="0" applyNumberFormat="1" applyFont="1" applyFill="1" applyBorder="1" applyAlignment="1">
      <alignment horizontal="right" vertical="center" wrapText="1"/>
    </xf>
    <xf numFmtId="0" fontId="6" fillId="37" borderId="0" xfId="0" applyFont="1" applyFill="1" applyBorder="1" applyAlignment="1">
      <alignment vertical="center" wrapText="1"/>
    </xf>
    <xf numFmtId="204" fontId="10" fillId="37" borderId="0" xfId="0" applyNumberFormat="1" applyFont="1" applyFill="1" applyBorder="1" applyAlignment="1">
      <alignment horizontal="center" vertical="center" wrapText="1"/>
    </xf>
    <xf numFmtId="0" fontId="6" fillId="37" borderId="0" xfId="0" applyFont="1" applyFill="1" applyAlignment="1">
      <alignment vertical="center" wrapText="1"/>
    </xf>
    <xf numFmtId="4" fontId="8" fillId="32" borderId="10" xfId="0" applyNumberFormat="1" applyFont="1" applyFill="1" applyBorder="1" applyAlignment="1">
      <alignment horizontal="center" vertical="center" wrapText="1"/>
    </xf>
    <xf numFmtId="0" fontId="8" fillId="33" borderId="0" xfId="0" applyFont="1" applyFill="1" applyBorder="1" applyAlignment="1">
      <alignment vertical="center" wrapText="1"/>
    </xf>
    <xf numFmtId="0" fontId="18" fillId="0" borderId="0" xfId="0" applyFont="1" applyFill="1" applyBorder="1" applyAlignment="1">
      <alignment vertical="center" wrapText="1"/>
    </xf>
    <xf numFmtId="0" fontId="9" fillId="0" borderId="0" xfId="0" applyFont="1" applyFill="1" applyBorder="1" applyAlignment="1">
      <alignment vertical="center" wrapText="1"/>
    </xf>
    <xf numFmtId="0" fontId="18" fillId="0" borderId="0" xfId="0" applyFont="1" applyBorder="1" applyAlignment="1">
      <alignment vertical="center" wrapText="1"/>
    </xf>
    <xf numFmtId="0" fontId="53" fillId="0" borderId="0" xfId="0" applyFont="1" applyBorder="1" applyAlignment="1">
      <alignment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wrapText="1"/>
    </xf>
    <xf numFmtId="2" fontId="49" fillId="0" borderId="10" xfId="0" applyNumberFormat="1" applyFont="1" applyBorder="1" applyAlignment="1">
      <alignment horizontal="left" vertical="center" wrapText="1"/>
    </xf>
    <xf numFmtId="49" fontId="54" fillId="32" borderId="10" xfId="0" applyNumberFormat="1" applyFont="1" applyFill="1" applyBorder="1" applyAlignment="1" quotePrefix="1">
      <alignment horizontal="center" vertical="center" wrapText="1"/>
    </xf>
    <xf numFmtId="0" fontId="54" fillId="32" borderId="10" xfId="0" applyFont="1" applyFill="1" applyBorder="1" applyAlignment="1" quotePrefix="1">
      <alignment horizontal="center" vertical="center" wrapText="1"/>
    </xf>
    <xf numFmtId="3" fontId="8" fillId="0" borderId="10" xfId="0" applyNumberFormat="1" applyFont="1" applyFill="1" applyBorder="1" applyAlignment="1" applyProtection="1">
      <alignment vertical="top" wrapText="1"/>
      <protection/>
    </xf>
    <xf numFmtId="0" fontId="0" fillId="0" borderId="10" xfId="0" applyFont="1" applyBorder="1" applyAlignment="1">
      <alignment vertical="top" wrapText="1"/>
    </xf>
    <xf numFmtId="4" fontId="9" fillId="0" borderId="10" xfId="0" applyNumberFormat="1" applyFont="1" applyFill="1" applyBorder="1" applyAlignment="1" quotePrefix="1">
      <alignment horizontal="right" vertical="center" wrapText="1"/>
    </xf>
    <xf numFmtId="49" fontId="6" fillId="0" borderId="10" xfId="0" applyNumberFormat="1" applyFont="1" applyFill="1" applyBorder="1" applyAlignment="1" quotePrefix="1">
      <alignment horizontal="center" vertical="center" wrapText="1"/>
    </xf>
    <xf numFmtId="49" fontId="6" fillId="0" borderId="10" xfId="0" applyNumberFormat="1" applyFont="1" applyFill="1" applyBorder="1" applyAlignment="1">
      <alignment horizontal="center" vertical="center" wrapText="1"/>
    </xf>
    <xf numFmtId="3" fontId="6" fillId="0" borderId="10" xfId="0" applyNumberFormat="1" applyFont="1" applyFill="1" applyBorder="1" applyAlignment="1" applyProtection="1">
      <alignment horizontal="center" vertical="center" wrapText="1"/>
      <protection/>
    </xf>
    <xf numFmtId="4" fontId="52" fillId="0" borderId="10" xfId="0" applyNumberFormat="1" applyFont="1" applyFill="1" applyBorder="1" applyAlignment="1" applyProtection="1">
      <alignment horizontal="right" vertical="center" wrapText="1"/>
      <protection/>
    </xf>
    <xf numFmtId="4" fontId="6" fillId="0" borderId="10" xfId="0" applyNumberFormat="1" applyFont="1" applyFill="1" applyBorder="1" applyAlignment="1" applyProtection="1">
      <alignment horizontal="right" vertical="center" wrapText="1"/>
      <protection/>
    </xf>
    <xf numFmtId="0" fontId="6" fillId="38" borderId="0" xfId="0" applyFont="1" applyFill="1" applyBorder="1" applyAlignment="1">
      <alignment vertical="center" wrapText="1"/>
    </xf>
    <xf numFmtId="204" fontId="10" fillId="38" borderId="0" xfId="0" applyNumberFormat="1" applyFont="1" applyFill="1" applyBorder="1" applyAlignment="1">
      <alignment horizontal="center" vertical="center" wrapText="1"/>
    </xf>
    <xf numFmtId="0" fontId="6" fillId="38" borderId="0" xfId="0" applyFont="1" applyFill="1" applyAlignment="1">
      <alignment vertical="center" wrapText="1"/>
    </xf>
    <xf numFmtId="0" fontId="55" fillId="0" borderId="0" xfId="0" applyFont="1" applyBorder="1" applyAlignment="1">
      <alignment/>
    </xf>
    <xf numFmtId="2" fontId="6" fillId="0" borderId="10" xfId="0" applyNumberFormat="1" applyFont="1" applyBorder="1" applyAlignment="1">
      <alignment horizontal="left" vertical="center" wrapText="1"/>
    </xf>
    <xf numFmtId="0" fontId="6" fillId="0" borderId="0" xfId="0" applyFont="1" applyBorder="1" applyAlignment="1">
      <alignment vertical="center" wrapText="1"/>
    </xf>
    <xf numFmtId="0" fontId="6" fillId="0" borderId="0" xfId="0" applyFont="1" applyAlignment="1">
      <alignment vertical="center" wrapText="1"/>
    </xf>
    <xf numFmtId="4" fontId="6" fillId="0" borderId="0" xfId="0" applyNumberFormat="1" applyFont="1" applyBorder="1" applyAlignment="1">
      <alignment vertical="center" wrapText="1"/>
    </xf>
    <xf numFmtId="0" fontId="10" fillId="0" borderId="0" xfId="0" applyFont="1" applyBorder="1" applyAlignment="1">
      <alignment horizontal="right" vertical="center" wrapText="1"/>
    </xf>
    <xf numFmtId="4" fontId="8" fillId="0" borderId="0" xfId="0" applyNumberFormat="1" applyFont="1" applyBorder="1" applyAlignment="1">
      <alignment vertical="center" wrapText="1"/>
    </xf>
    <xf numFmtId="4" fontId="8" fillId="0" borderId="0" xfId="0" applyNumberFormat="1" applyFont="1" applyAlignment="1">
      <alignment vertical="center" wrapText="1"/>
    </xf>
    <xf numFmtId="49" fontId="23" fillId="0" borderId="10" xfId="0" applyNumberFormat="1" applyFont="1" applyBorder="1" applyAlignment="1" quotePrefix="1">
      <alignment horizontal="center" vertical="center" wrapText="1"/>
    </xf>
    <xf numFmtId="49" fontId="23" fillId="0" borderId="10" xfId="0" applyNumberFormat="1" applyFont="1" applyBorder="1" applyAlignment="1">
      <alignment horizontal="center" vertical="center" wrapText="1"/>
    </xf>
    <xf numFmtId="2" fontId="6" fillId="0" borderId="10" xfId="0" applyNumberFormat="1" applyFont="1" applyBorder="1" applyAlignment="1">
      <alignment vertical="center" wrapText="1"/>
    </xf>
    <xf numFmtId="3" fontId="23" fillId="32" borderId="10" xfId="0" applyNumberFormat="1" applyFont="1" applyFill="1" applyBorder="1" applyAlignment="1" applyProtection="1">
      <alignment horizontal="center" vertical="center" wrapText="1"/>
      <protection/>
    </xf>
    <xf numFmtId="3" fontId="23" fillId="0" borderId="10" xfId="0" applyNumberFormat="1" applyFont="1" applyFill="1" applyBorder="1" applyAlignment="1" applyProtection="1">
      <alignment horizontal="center" vertical="center" wrapText="1"/>
      <protection/>
    </xf>
    <xf numFmtId="0" fontId="23" fillId="0" borderId="0" xfId="0" applyFont="1" applyBorder="1" applyAlignment="1">
      <alignment vertical="center" wrapText="1"/>
    </xf>
    <xf numFmtId="0" fontId="23" fillId="0" borderId="0" xfId="0" applyFont="1" applyAlignment="1">
      <alignment vertical="center" wrapText="1"/>
    </xf>
    <xf numFmtId="49" fontId="6" fillId="0" borderId="10" xfId="0" applyNumberFormat="1" applyFont="1" applyBorder="1" applyAlignment="1" quotePrefix="1">
      <alignment horizontal="center" vertical="center" wrapText="1"/>
    </xf>
    <xf numFmtId="49" fontId="6" fillId="0" borderId="10" xfId="0" applyNumberFormat="1" applyFont="1" applyBorder="1" applyAlignment="1">
      <alignment horizontal="center" vertical="center" wrapText="1"/>
    </xf>
    <xf numFmtId="2" fontId="6" fillId="32"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4" fontId="56" fillId="0" borderId="10" xfId="0" applyNumberFormat="1" applyFont="1" applyFill="1" applyBorder="1" applyAlignment="1" applyProtection="1">
      <alignment horizontal="right" vertical="center" wrapText="1"/>
      <protection/>
    </xf>
    <xf numFmtId="4" fontId="29" fillId="0" borderId="10" xfId="0" applyNumberFormat="1" applyFont="1" applyFill="1" applyBorder="1" applyAlignment="1">
      <alignment horizontal="right" vertical="center" wrapText="1"/>
    </xf>
    <xf numFmtId="4" fontId="29" fillId="32" borderId="10" xfId="0" applyNumberFormat="1" applyFont="1" applyFill="1" applyBorder="1" applyAlignment="1" applyProtection="1">
      <alignment horizontal="right" vertical="center" wrapText="1"/>
      <protection/>
    </xf>
    <xf numFmtId="4" fontId="6" fillId="38" borderId="0" xfId="0" applyNumberFormat="1" applyFont="1" applyFill="1" applyBorder="1" applyAlignment="1">
      <alignment vertical="center" wrapText="1"/>
    </xf>
    <xf numFmtId="3" fontId="8" fillId="37" borderId="10" xfId="0" applyNumberFormat="1" applyFont="1" applyFill="1" applyBorder="1" applyAlignment="1" applyProtection="1">
      <alignment horizontal="center" vertical="center" wrapText="1"/>
      <protection/>
    </xf>
    <xf numFmtId="4" fontId="10" fillId="37" borderId="0" xfId="0" applyNumberFormat="1" applyFont="1" applyFill="1" applyBorder="1" applyAlignment="1">
      <alignment vertical="center" wrapText="1"/>
    </xf>
    <xf numFmtId="0" fontId="10" fillId="37" borderId="0" xfId="0" applyFont="1" applyFill="1" applyBorder="1" applyAlignment="1">
      <alignment vertical="center" wrapText="1"/>
    </xf>
    <xf numFmtId="0" fontId="8" fillId="37" borderId="0" xfId="0" applyFont="1" applyFill="1" applyBorder="1" applyAlignment="1">
      <alignment vertical="center" wrapText="1"/>
    </xf>
    <xf numFmtId="0" fontId="8" fillId="37" borderId="0" xfId="0" applyFont="1" applyFill="1" applyAlignment="1">
      <alignment vertical="center" wrapText="1"/>
    </xf>
    <xf numFmtId="2" fontId="8" fillId="32" borderId="10" xfId="0" applyNumberFormat="1" applyFont="1" applyFill="1" applyBorder="1" applyAlignment="1" quotePrefix="1">
      <alignment horizontal="center" vertical="center" wrapText="1"/>
    </xf>
    <xf numFmtId="3" fontId="6" fillId="0" borderId="10" xfId="49" applyNumberFormat="1" applyFont="1" applyFill="1" applyBorder="1" applyAlignment="1">
      <alignment horizontal="left" vertical="center" wrapText="1"/>
      <protection/>
    </xf>
    <xf numFmtId="0" fontId="6" fillId="0" borderId="0" xfId="0" applyFont="1" applyFill="1" applyAlignment="1">
      <alignment vertical="center" wrapText="1"/>
    </xf>
    <xf numFmtId="4" fontId="8" fillId="0" borderId="10" xfId="0" applyNumberFormat="1" applyFont="1" applyBorder="1" applyAlignment="1">
      <alignment horizontal="center" vertical="center" wrapText="1"/>
    </xf>
    <xf numFmtId="4" fontId="8" fillId="38" borderId="10" xfId="0" applyNumberFormat="1" applyFont="1" applyFill="1" applyBorder="1" applyAlignment="1" applyProtection="1">
      <alignment horizontal="right" vertical="center" wrapText="1"/>
      <protection/>
    </xf>
    <xf numFmtId="4" fontId="8" fillId="38" borderId="10" xfId="0" applyNumberFormat="1" applyFont="1" applyFill="1" applyBorder="1" applyAlignment="1">
      <alignment horizontal="right" vertical="center" wrapText="1"/>
    </xf>
    <xf numFmtId="4" fontId="8" fillId="32" borderId="10" xfId="0" applyNumberFormat="1" applyFont="1" applyFill="1" applyBorder="1" applyAlignment="1">
      <alignment vertical="center" wrapText="1"/>
    </xf>
    <xf numFmtId="1" fontId="8" fillId="0" borderId="10" xfId="0" applyNumberFormat="1" applyFont="1" applyFill="1" applyBorder="1" applyAlignment="1" quotePrefix="1">
      <alignment horizontal="center" vertical="center" wrapText="1"/>
    </xf>
    <xf numFmtId="4" fontId="10" fillId="0" borderId="0" xfId="0" applyNumberFormat="1" applyFont="1" applyBorder="1" applyAlignment="1">
      <alignment horizontal="right" vertical="center" wrapText="1"/>
    </xf>
    <xf numFmtId="49" fontId="57" fillId="0" borderId="10" xfId="0" applyNumberFormat="1" applyFont="1" applyBorder="1" applyAlignment="1" quotePrefix="1">
      <alignment horizontal="center" vertical="center" wrapText="1"/>
    </xf>
    <xf numFmtId="2" fontId="57" fillId="0" borderId="10" xfId="0" applyNumberFormat="1" applyFont="1" applyBorder="1" applyAlignment="1">
      <alignment horizontal="left" vertical="center" wrapText="1"/>
    </xf>
    <xf numFmtId="3" fontId="57" fillId="0" borderId="10" xfId="0" applyNumberFormat="1" applyFont="1" applyFill="1" applyBorder="1" applyAlignment="1" applyProtection="1">
      <alignment horizontal="center" vertical="center" wrapText="1"/>
      <protection/>
    </xf>
    <xf numFmtId="4" fontId="58" fillId="0" borderId="10" xfId="49" applyNumberFormat="1" applyFont="1" applyFill="1" applyBorder="1" applyAlignment="1">
      <alignment horizontal="right" vertical="center" wrapText="1"/>
      <protection/>
    </xf>
    <xf numFmtId="3" fontId="8" fillId="0" borderId="13" xfId="0" applyNumberFormat="1" applyFont="1" applyFill="1" applyBorder="1" applyAlignment="1" applyProtection="1">
      <alignment vertical="center" wrapText="1"/>
      <protection/>
    </xf>
    <xf numFmtId="49" fontId="8" fillId="32" borderId="10" xfId="0" applyNumberFormat="1" applyFont="1" applyFill="1" applyBorder="1" applyAlignment="1">
      <alignment horizontal="left" vertical="center" wrapText="1"/>
    </xf>
    <xf numFmtId="0" fontId="10" fillId="32" borderId="0" xfId="0" applyFont="1" applyFill="1" applyBorder="1" applyAlignment="1">
      <alignment horizontal="center" vertical="center" wrapText="1"/>
    </xf>
    <xf numFmtId="0" fontId="18" fillId="32" borderId="0" xfId="0" applyFont="1" applyFill="1" applyBorder="1" applyAlignment="1">
      <alignment vertical="center" wrapText="1"/>
    </xf>
    <xf numFmtId="0" fontId="10" fillId="32" borderId="0" xfId="0" applyFont="1" applyFill="1" applyAlignment="1">
      <alignment vertical="center" wrapText="1"/>
    </xf>
    <xf numFmtId="4" fontId="10" fillId="32" borderId="0" xfId="0" applyNumberFormat="1" applyFont="1" applyFill="1" applyBorder="1" applyAlignment="1">
      <alignment horizontal="center" vertical="center" wrapText="1"/>
    </xf>
    <xf numFmtId="0" fontId="18" fillId="0" borderId="0" xfId="0" applyFont="1" applyAlignment="1">
      <alignment vertical="center" wrapText="1"/>
    </xf>
    <xf numFmtId="3" fontId="8" fillId="0" borderId="10" xfId="49" applyNumberFormat="1" applyFont="1" applyFill="1" applyBorder="1" applyAlignment="1">
      <alignment horizontal="center" vertical="center" wrapText="1"/>
      <protection/>
    </xf>
    <xf numFmtId="4" fontId="5" fillId="0" borderId="0" xfId="0" applyNumberFormat="1" applyFont="1" applyBorder="1" applyAlignment="1">
      <alignment horizontal="center" vertical="center" wrapText="1"/>
    </xf>
    <xf numFmtId="0" fontId="13" fillId="0" borderId="0" xfId="0" applyFont="1" applyBorder="1" applyAlignment="1">
      <alignment vertical="center" wrapText="1"/>
    </xf>
    <xf numFmtId="4" fontId="59" fillId="0" borderId="0" xfId="0" applyNumberFormat="1" applyFont="1" applyFill="1" applyBorder="1" applyAlignment="1">
      <alignment vertical="center" wrapText="1"/>
    </xf>
    <xf numFmtId="0" fontId="59" fillId="0" borderId="0" xfId="0" applyFont="1" applyFill="1" applyBorder="1" applyAlignment="1">
      <alignment vertical="center" wrapText="1"/>
    </xf>
    <xf numFmtId="204" fontId="59" fillId="0" borderId="0" xfId="0" applyNumberFormat="1" applyFont="1" applyFill="1" applyBorder="1" applyAlignment="1">
      <alignment horizontal="center" vertical="center" wrapText="1"/>
    </xf>
    <xf numFmtId="0" fontId="26" fillId="0" borderId="0" xfId="0" applyFont="1" applyFill="1" applyBorder="1" applyAlignment="1">
      <alignment vertical="center" wrapText="1"/>
    </xf>
    <xf numFmtId="0" fontId="26" fillId="0" borderId="0" xfId="0" applyFont="1" applyFill="1" applyAlignment="1">
      <alignment vertical="center" wrapText="1"/>
    </xf>
    <xf numFmtId="0" fontId="23" fillId="0" borderId="0" xfId="0" applyFont="1" applyAlignment="1">
      <alignment horizontal="center" vertical="center" wrapText="1"/>
    </xf>
    <xf numFmtId="0" fontId="13" fillId="0" borderId="0" xfId="0" applyFont="1" applyAlignment="1">
      <alignment horizontal="center" vertical="center" wrapText="1"/>
    </xf>
    <xf numFmtId="4" fontId="12" fillId="0" borderId="0" xfId="0" applyNumberFormat="1" applyFont="1" applyAlignment="1">
      <alignment horizontal="right" vertical="center" wrapText="1"/>
    </xf>
    <xf numFmtId="4" fontId="13" fillId="0" borderId="0" xfId="0" applyNumberFormat="1" applyFont="1" applyAlignment="1">
      <alignment horizontal="right" vertical="center" wrapText="1"/>
    </xf>
    <xf numFmtId="4" fontId="23" fillId="0" borderId="0" xfId="0" applyNumberFormat="1" applyFont="1" applyAlignment="1">
      <alignment horizontal="right" vertical="center" wrapText="1"/>
    </xf>
    <xf numFmtId="0" fontId="16" fillId="0" borderId="0" xfId="0" applyFont="1" applyBorder="1" applyAlignment="1">
      <alignment vertical="center" wrapText="1"/>
    </xf>
    <xf numFmtId="204" fontId="16" fillId="0" borderId="0" xfId="0" applyNumberFormat="1" applyFont="1" applyBorder="1" applyAlignment="1">
      <alignment horizontal="center" vertical="center" wrapText="1"/>
    </xf>
    <xf numFmtId="49" fontId="54" fillId="0" borderId="0" xfId="0" applyNumberFormat="1" applyFont="1" applyBorder="1" applyAlignment="1">
      <alignment horizontal="center" vertical="center" wrapText="1"/>
    </xf>
    <xf numFmtId="49" fontId="54" fillId="0" borderId="0" xfId="0" applyNumberFormat="1" applyFont="1" applyBorder="1" applyAlignment="1">
      <alignment vertical="center" wrapText="1"/>
    </xf>
    <xf numFmtId="0" fontId="54" fillId="0" borderId="0" xfId="0" applyFont="1" applyBorder="1" applyAlignment="1">
      <alignment horizontal="left" vertical="center" wrapText="1"/>
    </xf>
    <xf numFmtId="0" fontId="54" fillId="0" borderId="0" xfId="0" applyFont="1" applyBorder="1" applyAlignment="1">
      <alignment horizontal="center" vertical="center" wrapText="1"/>
    </xf>
    <xf numFmtId="204" fontId="7" fillId="0" borderId="0" xfId="0" applyNumberFormat="1" applyFont="1" applyBorder="1" applyAlignment="1">
      <alignment horizontal="center" vertical="center" wrapText="1"/>
    </xf>
    <xf numFmtId="0" fontId="54" fillId="0" borderId="0" xfId="0" applyFont="1" applyBorder="1" applyAlignment="1">
      <alignment vertical="center" wrapText="1"/>
    </xf>
    <xf numFmtId="49" fontId="58" fillId="0" borderId="0" xfId="0" applyNumberFormat="1" applyFont="1" applyBorder="1" applyAlignment="1">
      <alignment horizontal="center" vertical="center" wrapText="1"/>
    </xf>
    <xf numFmtId="49" fontId="58" fillId="0" borderId="0" xfId="0" applyNumberFormat="1" applyFont="1" applyBorder="1" applyAlignment="1">
      <alignment vertical="center" wrapText="1"/>
    </xf>
    <xf numFmtId="0" fontId="58" fillId="0" borderId="0" xfId="0" applyFont="1" applyBorder="1" applyAlignment="1">
      <alignment horizontal="left" vertical="center" wrapText="1"/>
    </xf>
    <xf numFmtId="0" fontId="58" fillId="0" borderId="0" xfId="0" applyFont="1" applyBorder="1" applyAlignment="1">
      <alignment horizontal="center" vertical="center" wrapText="1"/>
    </xf>
    <xf numFmtId="0" fontId="56" fillId="0" borderId="0" xfId="0" applyFont="1" applyBorder="1" applyAlignment="1">
      <alignment vertical="center" wrapText="1"/>
    </xf>
    <xf numFmtId="204" fontId="56" fillId="0" borderId="0" xfId="0" applyNumberFormat="1" applyFont="1" applyBorder="1" applyAlignment="1">
      <alignment horizontal="center" vertical="center" wrapText="1"/>
    </xf>
    <xf numFmtId="0" fontId="58" fillId="0" borderId="0" xfId="0" applyFont="1" applyBorder="1" applyAlignment="1">
      <alignment vertical="center" wrapText="1"/>
    </xf>
    <xf numFmtId="204" fontId="22" fillId="0" borderId="0" xfId="0" applyNumberFormat="1" applyFont="1" applyBorder="1" applyAlignment="1">
      <alignment horizontal="center" vertical="center" wrapText="1"/>
    </xf>
    <xf numFmtId="0" fontId="5" fillId="32" borderId="0" xfId="0" applyFont="1" applyFill="1" applyBorder="1" applyAlignment="1">
      <alignment horizontal="center" vertical="center" wrapText="1"/>
    </xf>
    <xf numFmtId="204" fontId="5" fillId="32" borderId="0" xfId="0" applyNumberFormat="1" applyFont="1" applyFill="1" applyBorder="1" applyAlignment="1">
      <alignment horizontal="right" vertical="center" wrapText="1"/>
    </xf>
    <xf numFmtId="0" fontId="7" fillId="0" borderId="0" xfId="0" applyFont="1" applyBorder="1" applyAlignment="1">
      <alignment horizontal="center" vertical="center" wrapText="1"/>
    </xf>
    <xf numFmtId="4" fontId="60" fillId="32" borderId="0" xfId="0" applyNumberFormat="1" applyFont="1" applyFill="1" applyBorder="1" applyAlignment="1">
      <alignment horizontal="right" vertical="center" wrapText="1"/>
    </xf>
    <xf numFmtId="4" fontId="54" fillId="32" borderId="0" xfId="0" applyNumberFormat="1" applyFont="1" applyFill="1" applyBorder="1" applyAlignment="1">
      <alignment horizontal="right" vertical="center" wrapText="1"/>
    </xf>
    <xf numFmtId="0" fontId="54" fillId="32" borderId="0" xfId="0" applyFont="1" applyFill="1" applyBorder="1" applyAlignment="1">
      <alignment vertical="center" wrapText="1"/>
    </xf>
    <xf numFmtId="4" fontId="54" fillId="0" borderId="0" xfId="0" applyNumberFormat="1" applyFont="1" applyBorder="1" applyAlignment="1">
      <alignment vertical="center" wrapText="1"/>
    </xf>
    <xf numFmtId="4" fontId="60" fillId="0" borderId="0" xfId="0" applyNumberFormat="1" applyFont="1" applyBorder="1" applyAlignment="1">
      <alignment horizontal="right" vertical="center" wrapText="1"/>
    </xf>
    <xf numFmtId="49" fontId="54" fillId="0" borderId="0" xfId="0" applyNumberFormat="1" applyFont="1" applyAlignment="1">
      <alignment horizontal="center" vertical="center" wrapText="1"/>
    </xf>
    <xf numFmtId="49" fontId="54" fillId="0" borderId="0" xfId="0" applyNumberFormat="1" applyFont="1" applyAlignment="1">
      <alignment vertical="center" wrapText="1"/>
    </xf>
    <xf numFmtId="0" fontId="54" fillId="0" borderId="0" xfId="0" applyFont="1" applyAlignment="1">
      <alignment horizontal="left" vertical="center" wrapText="1"/>
    </xf>
    <xf numFmtId="0" fontId="54" fillId="0" borderId="0" xfId="0" applyFont="1" applyAlignment="1">
      <alignment horizontal="center" vertical="center" wrapText="1"/>
    </xf>
    <xf numFmtId="4" fontId="60" fillId="0" borderId="0" xfId="0" applyNumberFormat="1" applyFont="1" applyAlignment="1">
      <alignment horizontal="right" vertical="center" wrapText="1"/>
    </xf>
    <xf numFmtId="4" fontId="54" fillId="0" borderId="0" xfId="0" applyNumberFormat="1" applyFont="1" applyAlignment="1">
      <alignment horizontal="right" vertical="center" wrapText="1"/>
    </xf>
    <xf numFmtId="0" fontId="54" fillId="0" borderId="0" xfId="0" applyFont="1" applyAlignment="1">
      <alignment vertical="center" wrapText="1"/>
    </xf>
    <xf numFmtId="4" fontId="54" fillId="0" borderId="0" xfId="0" applyNumberFormat="1" applyFont="1" applyBorder="1" applyAlignment="1">
      <alignment horizontal="right" vertical="center" wrapText="1"/>
    </xf>
    <xf numFmtId="0" fontId="23" fillId="32" borderId="0" xfId="0" applyFont="1" applyFill="1" applyBorder="1" applyAlignment="1">
      <alignment horizontal="center" vertical="center" wrapText="1"/>
    </xf>
    <xf numFmtId="4" fontId="58" fillId="32" borderId="0" xfId="0" applyNumberFormat="1" applyFont="1" applyFill="1" applyBorder="1" applyAlignment="1">
      <alignment horizontal="right" vertical="center" wrapText="1"/>
    </xf>
    <xf numFmtId="4" fontId="23" fillId="32" borderId="0" xfId="0" applyNumberFormat="1" applyFont="1" applyFill="1" applyBorder="1" applyAlignment="1">
      <alignment horizontal="right" vertical="center" wrapText="1"/>
    </xf>
    <xf numFmtId="0" fontId="54" fillId="32" borderId="0" xfId="0" applyFont="1" applyFill="1" applyBorder="1" applyAlignment="1">
      <alignment horizontal="center" vertical="center" wrapText="1"/>
    </xf>
    <xf numFmtId="0" fontId="7" fillId="32" borderId="0" xfId="0" applyFont="1" applyFill="1" applyBorder="1" applyAlignment="1">
      <alignment vertical="center" wrapText="1"/>
    </xf>
    <xf numFmtId="4" fontId="7" fillId="32" borderId="0" xfId="0" applyNumberFormat="1" applyFont="1" applyFill="1" applyBorder="1" applyAlignment="1">
      <alignment vertical="center" wrapText="1"/>
    </xf>
    <xf numFmtId="4" fontId="54" fillId="0" borderId="0" xfId="0" applyNumberFormat="1" applyFont="1" applyBorder="1" applyAlignment="1">
      <alignment horizontal="center" vertical="center" wrapText="1"/>
    </xf>
    <xf numFmtId="4" fontId="19" fillId="0" borderId="0" xfId="0" applyNumberFormat="1" applyFont="1" applyBorder="1" applyAlignment="1">
      <alignment horizontal="right" vertical="center" wrapText="1"/>
    </xf>
    <xf numFmtId="0" fontId="19" fillId="0" borderId="0" xfId="0" applyFont="1" applyBorder="1" applyAlignment="1">
      <alignment horizontal="center" vertical="center" wrapText="1"/>
    </xf>
    <xf numFmtId="4" fontId="61" fillId="0" borderId="0" xfId="0" applyNumberFormat="1" applyFont="1" applyBorder="1" applyAlignment="1">
      <alignment horizontal="right" vertical="center" wrapText="1"/>
    </xf>
    <xf numFmtId="204" fontId="7" fillId="0" borderId="0" xfId="0" applyNumberFormat="1" applyFont="1" applyAlignment="1">
      <alignment horizontal="center" vertical="center" wrapText="1"/>
    </xf>
    <xf numFmtId="0" fontId="17" fillId="0" borderId="0" xfId="0" applyFont="1" applyBorder="1" applyAlignment="1">
      <alignment wrapText="1"/>
    </xf>
    <xf numFmtId="4" fontId="23" fillId="0" borderId="10" xfId="0" applyNumberFormat="1" applyFont="1" applyFill="1" applyBorder="1" applyAlignment="1">
      <alignment horizontal="right" vertical="center" wrapText="1"/>
    </xf>
    <xf numFmtId="4" fontId="29" fillId="32" borderId="10" xfId="0" applyNumberFormat="1" applyFont="1" applyFill="1" applyBorder="1" applyAlignment="1">
      <alignment horizontal="right" vertical="center" wrapText="1"/>
    </xf>
    <xf numFmtId="0"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07"/>
  <sheetViews>
    <sheetView tabSelected="1" view="pageBreakPreview" zoomScale="63" zoomScaleSheetLayoutView="63" workbookViewId="0" topLeftCell="A4">
      <selection activeCell="A12" sqref="A12:J271"/>
    </sheetView>
  </sheetViews>
  <sheetFormatPr defaultColWidth="8.875" defaultRowHeight="12.75"/>
  <cols>
    <col min="1" max="1" width="18.375" style="384" customWidth="1"/>
    <col min="2" max="2" width="15.25390625" style="385" customWidth="1"/>
    <col min="3" max="3" width="13.00390625" style="385" customWidth="1"/>
    <col min="4" max="4" width="51.25390625" style="386" customWidth="1"/>
    <col min="5" max="5" width="59.375" style="387" customWidth="1"/>
    <col min="6" max="6" width="23.125" style="387" customWidth="1"/>
    <col min="7" max="7" width="27.625" style="388" customWidth="1"/>
    <col min="8" max="8" width="27.25390625" style="389" customWidth="1"/>
    <col min="9" max="9" width="28.00390625" style="389" customWidth="1"/>
    <col min="10" max="10" width="28.75390625" style="389" customWidth="1"/>
    <col min="11" max="11" width="27.125" style="114" customWidth="1"/>
    <col min="12" max="12" width="26.00390625" style="114" customWidth="1"/>
    <col min="13" max="13" width="26.25390625" style="114" customWidth="1"/>
    <col min="14" max="14" width="27.875" style="402" customWidth="1"/>
    <col min="15" max="15" width="26.625" style="402" customWidth="1"/>
    <col min="16" max="16" width="33.00390625" style="390" customWidth="1"/>
    <col min="17" max="17" width="8.875" style="390" customWidth="1"/>
    <col min="18" max="18" width="24.375" style="390" bestFit="1" customWidth="1"/>
    <col min="19" max="16384" width="8.875" style="390" customWidth="1"/>
  </cols>
  <sheetData>
    <row r="1" spans="1:15" s="105" customFormat="1" ht="21" customHeight="1">
      <c r="A1" s="101"/>
      <c r="B1" s="102"/>
      <c r="C1" s="102"/>
      <c r="D1" s="103"/>
      <c r="E1" s="104"/>
      <c r="F1" s="104"/>
      <c r="G1" s="208"/>
      <c r="H1" s="209"/>
      <c r="I1" s="210"/>
      <c r="J1" s="210"/>
      <c r="K1" s="211"/>
      <c r="L1" s="211"/>
      <c r="M1" s="211"/>
      <c r="N1" s="212"/>
      <c r="O1" s="212"/>
    </row>
    <row r="2" spans="1:15" s="105" customFormat="1" ht="27" customHeight="1">
      <c r="A2" s="101"/>
      <c r="B2" s="102"/>
      <c r="C2" s="102"/>
      <c r="D2" s="103"/>
      <c r="E2" s="104"/>
      <c r="F2" s="104"/>
      <c r="I2" s="149" t="s">
        <v>250</v>
      </c>
      <c r="J2" s="149"/>
      <c r="K2" s="211"/>
      <c r="L2" s="211"/>
      <c r="M2" s="211"/>
      <c r="N2" s="212"/>
      <c r="O2" s="212"/>
    </row>
    <row r="3" spans="1:15" s="105" customFormat="1" ht="28.5" customHeight="1">
      <c r="A3" s="101"/>
      <c r="B3" s="102"/>
      <c r="C3" s="102"/>
      <c r="D3" s="103"/>
      <c r="E3" s="104"/>
      <c r="F3" s="104"/>
      <c r="I3" s="149" t="s">
        <v>110</v>
      </c>
      <c r="J3" s="149"/>
      <c r="K3" s="211"/>
      <c r="L3" s="211"/>
      <c r="M3" s="211"/>
      <c r="N3" s="212"/>
      <c r="O3" s="212"/>
    </row>
    <row r="4" spans="1:15" s="105" customFormat="1" ht="27" customHeight="1">
      <c r="A4" s="101"/>
      <c r="B4" s="102"/>
      <c r="C4" s="102"/>
      <c r="D4" s="103"/>
      <c r="E4" s="104"/>
      <c r="F4" s="104"/>
      <c r="I4" s="149" t="s">
        <v>360</v>
      </c>
      <c r="J4" s="149"/>
      <c r="K4" s="211"/>
      <c r="L4" s="211"/>
      <c r="M4" s="211"/>
      <c r="N4" s="212"/>
      <c r="O4" s="212"/>
    </row>
    <row r="5" spans="1:15" s="105" customFormat="1" ht="12" customHeight="1">
      <c r="A5" s="101"/>
      <c r="B5" s="102"/>
      <c r="C5" s="102"/>
      <c r="D5" s="103"/>
      <c r="E5" s="104"/>
      <c r="F5" s="104"/>
      <c r="I5" s="149"/>
      <c r="J5" s="149"/>
      <c r="K5" s="211"/>
      <c r="L5" s="211"/>
      <c r="M5" s="211"/>
      <c r="N5" s="212"/>
      <c r="O5" s="212"/>
    </row>
    <row r="6" spans="1:15" s="105" customFormat="1" ht="15" customHeight="1">
      <c r="A6" s="101"/>
      <c r="B6" s="102"/>
      <c r="C6" s="102"/>
      <c r="D6" s="103"/>
      <c r="E6" s="104"/>
      <c r="F6" s="104"/>
      <c r="I6" s="149"/>
      <c r="J6" s="149"/>
      <c r="K6" s="211"/>
      <c r="L6" s="211"/>
      <c r="M6" s="211"/>
      <c r="N6" s="212"/>
      <c r="O6" s="212"/>
    </row>
    <row r="7" spans="1:15" s="105" customFormat="1" ht="48" customHeight="1">
      <c r="A7" s="101"/>
      <c r="B7" s="102"/>
      <c r="C7" s="102"/>
      <c r="D7" s="103"/>
      <c r="E7" s="104"/>
      <c r="F7" s="104"/>
      <c r="G7" s="106"/>
      <c r="H7" s="106"/>
      <c r="I7" s="106"/>
      <c r="J7" s="106"/>
      <c r="K7" s="211"/>
      <c r="L7" s="211"/>
      <c r="M7" s="211"/>
      <c r="N7" s="212"/>
      <c r="O7" s="212"/>
    </row>
    <row r="8" spans="1:15" s="105" customFormat="1" ht="69" customHeight="1">
      <c r="A8" s="152" t="s">
        <v>359</v>
      </c>
      <c r="B8" s="152"/>
      <c r="C8" s="152"/>
      <c r="D8" s="152"/>
      <c r="E8" s="152"/>
      <c r="F8" s="152"/>
      <c r="G8" s="152"/>
      <c r="H8" s="152"/>
      <c r="I8" s="152"/>
      <c r="J8" s="152"/>
      <c r="K8" s="211"/>
      <c r="L8" s="211"/>
      <c r="M8" s="211"/>
      <c r="N8" s="212"/>
      <c r="O8" s="212"/>
    </row>
    <row r="9" spans="1:15" s="105" customFormat="1" ht="33" customHeight="1">
      <c r="A9" s="147" t="s">
        <v>353</v>
      </c>
      <c r="B9" s="148"/>
      <c r="C9" s="148"/>
      <c r="D9" s="148"/>
      <c r="E9" s="148"/>
      <c r="F9" s="148"/>
      <c r="G9" s="148"/>
      <c r="H9" s="148"/>
      <c r="I9" s="148"/>
      <c r="J9" s="148"/>
      <c r="K9" s="211"/>
      <c r="L9" s="211"/>
      <c r="M9" s="211"/>
      <c r="N9" s="212"/>
      <c r="O9" s="212"/>
    </row>
    <row r="10" spans="1:15" s="105" customFormat="1" ht="33" customHeight="1">
      <c r="A10" s="150" t="s">
        <v>188</v>
      </c>
      <c r="B10" s="150"/>
      <c r="C10" s="150"/>
      <c r="D10" s="150"/>
      <c r="E10" s="150"/>
      <c r="F10" s="150"/>
      <c r="G10" s="150"/>
      <c r="H10" s="150"/>
      <c r="I10" s="150"/>
      <c r="J10" s="150"/>
      <c r="K10" s="211"/>
      <c r="L10" s="211"/>
      <c r="M10" s="211"/>
      <c r="N10" s="212"/>
      <c r="O10" s="212"/>
    </row>
    <row r="11" spans="1:15" s="105" customFormat="1" ht="27" customHeight="1">
      <c r="A11" s="213"/>
      <c r="B11" s="214"/>
      <c r="C11" s="214"/>
      <c r="D11" s="215"/>
      <c r="E11" s="216"/>
      <c r="F11" s="217"/>
      <c r="G11" s="218"/>
      <c r="H11" s="219"/>
      <c r="I11" s="219"/>
      <c r="J11" s="82" t="s">
        <v>93</v>
      </c>
      <c r="K11" s="211"/>
      <c r="L11" s="211"/>
      <c r="M11" s="211"/>
      <c r="N11" s="211"/>
      <c r="O11" s="211"/>
    </row>
    <row r="12" spans="1:15" s="222" customFormat="1" ht="15" customHeight="1">
      <c r="A12" s="153" t="s">
        <v>111</v>
      </c>
      <c r="B12" s="153" t="s">
        <v>112</v>
      </c>
      <c r="C12" s="153" t="s">
        <v>113</v>
      </c>
      <c r="D12" s="156" t="s">
        <v>94</v>
      </c>
      <c r="E12" s="156" t="s">
        <v>114</v>
      </c>
      <c r="F12" s="156" t="s">
        <v>135</v>
      </c>
      <c r="G12" s="154" t="s">
        <v>136</v>
      </c>
      <c r="H12" s="154" t="s">
        <v>119</v>
      </c>
      <c r="I12" s="154" t="s">
        <v>120</v>
      </c>
      <c r="J12" s="154"/>
      <c r="K12" s="220"/>
      <c r="L12" s="220"/>
      <c r="M12" s="220"/>
      <c r="N12" s="221"/>
      <c r="O12" s="221"/>
    </row>
    <row r="13" spans="1:15" s="222" customFormat="1" ht="62.25" customHeight="1">
      <c r="A13" s="153"/>
      <c r="B13" s="153"/>
      <c r="C13" s="153"/>
      <c r="D13" s="156"/>
      <c r="E13" s="156"/>
      <c r="F13" s="156"/>
      <c r="G13" s="154"/>
      <c r="H13" s="154"/>
      <c r="I13" s="154"/>
      <c r="J13" s="154"/>
      <c r="K13" s="220"/>
      <c r="L13" s="223"/>
      <c r="M13" s="223"/>
      <c r="N13" s="220"/>
      <c r="O13" s="220"/>
    </row>
    <row r="14" spans="1:15" s="222" customFormat="1" ht="85.5" customHeight="1">
      <c r="A14" s="153"/>
      <c r="B14" s="153"/>
      <c r="C14" s="153"/>
      <c r="D14" s="156"/>
      <c r="E14" s="156"/>
      <c r="F14" s="156"/>
      <c r="G14" s="154"/>
      <c r="H14" s="154"/>
      <c r="I14" s="154"/>
      <c r="J14" s="154"/>
      <c r="K14" s="220"/>
      <c r="L14" s="220"/>
      <c r="M14" s="220"/>
      <c r="N14" s="221"/>
      <c r="O14" s="221"/>
    </row>
    <row r="15" spans="1:15" s="222" customFormat="1" ht="53.25" customHeight="1" hidden="1">
      <c r="A15" s="153"/>
      <c r="B15" s="153"/>
      <c r="C15" s="153"/>
      <c r="D15" s="156"/>
      <c r="E15" s="156"/>
      <c r="F15" s="156"/>
      <c r="G15" s="154"/>
      <c r="H15" s="154"/>
      <c r="I15" s="44" t="s">
        <v>137</v>
      </c>
      <c r="J15" s="44" t="s">
        <v>138</v>
      </c>
      <c r="K15" s="224" t="s">
        <v>303</v>
      </c>
      <c r="L15" s="224" t="s">
        <v>302</v>
      </c>
      <c r="M15" s="224" t="s">
        <v>311</v>
      </c>
      <c r="N15" s="225" t="s">
        <v>64</v>
      </c>
      <c r="O15" s="225" t="s">
        <v>64</v>
      </c>
    </row>
    <row r="16" spans="1:15" s="227" customFormat="1" ht="20.25" customHeight="1">
      <c r="A16" s="45">
        <v>1</v>
      </c>
      <c r="B16" s="45">
        <v>2</v>
      </c>
      <c r="C16" s="45">
        <v>3</v>
      </c>
      <c r="D16" s="46">
        <v>4</v>
      </c>
      <c r="E16" s="46">
        <v>5</v>
      </c>
      <c r="F16" s="46">
        <v>6</v>
      </c>
      <c r="G16" s="46">
        <v>7</v>
      </c>
      <c r="H16" s="46">
        <v>8</v>
      </c>
      <c r="I16" s="46">
        <v>9</v>
      </c>
      <c r="J16" s="46">
        <v>10</v>
      </c>
      <c r="K16" s="226"/>
      <c r="L16" s="226"/>
      <c r="M16" s="226"/>
      <c r="N16" s="226"/>
      <c r="O16" s="226"/>
    </row>
    <row r="17" spans="1:16" s="27" customFormat="1" ht="120" customHeight="1">
      <c r="A17" s="84" t="s">
        <v>121</v>
      </c>
      <c r="B17" s="117"/>
      <c r="C17" s="117"/>
      <c r="D17" s="168" t="s">
        <v>362</v>
      </c>
      <c r="E17" s="168"/>
      <c r="F17" s="85" t="s">
        <v>238</v>
      </c>
      <c r="G17" s="79">
        <f>G18</f>
        <v>30352973</v>
      </c>
      <c r="H17" s="79">
        <f>H18</f>
        <v>28009144</v>
      </c>
      <c r="I17" s="79">
        <f>I18</f>
        <v>2343829</v>
      </c>
      <c r="J17" s="79">
        <f>J18</f>
        <v>2343829</v>
      </c>
      <c r="K17" s="192"/>
      <c r="L17" s="193"/>
      <c r="M17" s="192"/>
      <c r="N17" s="194"/>
      <c r="O17" s="194"/>
      <c r="P17" s="195"/>
    </row>
    <row r="18" spans="1:16" s="27" customFormat="1" ht="47.25" customHeight="1">
      <c r="A18" s="40" t="s">
        <v>122</v>
      </c>
      <c r="B18" s="39"/>
      <c r="C18" s="39"/>
      <c r="D18" s="139" t="s">
        <v>333</v>
      </c>
      <c r="E18" s="139"/>
      <c r="F18" s="41" t="s">
        <v>238</v>
      </c>
      <c r="G18" s="42">
        <f>H18+I18</f>
        <v>30352973</v>
      </c>
      <c r="H18" s="42">
        <f>H19+H20+H22+H23+H21+H24+H25</f>
        <v>28009144</v>
      </c>
      <c r="I18" s="42">
        <f>I19+I20+I22+I23+I21+I24+I25</f>
        <v>2343829</v>
      </c>
      <c r="J18" s="42">
        <f>J19+J20+J22+J23+J21+J24+J25</f>
        <v>2343829</v>
      </c>
      <c r="K18" s="198"/>
      <c r="L18" s="198"/>
      <c r="M18" s="198"/>
      <c r="N18" s="198"/>
      <c r="O18" s="198"/>
      <c r="P18" s="195"/>
    </row>
    <row r="19" spans="1:16" s="232" customFormat="1" ht="123" customHeight="1">
      <c r="A19" s="155" t="s">
        <v>184</v>
      </c>
      <c r="B19" s="155">
        <v>8410</v>
      </c>
      <c r="C19" s="155" t="s">
        <v>123</v>
      </c>
      <c r="D19" s="151" t="s">
        <v>185</v>
      </c>
      <c r="E19" s="5" t="s">
        <v>378</v>
      </c>
      <c r="F19" s="16" t="s">
        <v>1</v>
      </c>
      <c r="G19" s="7">
        <f aca="true" t="shared" si="0" ref="G19:G25">SUM(H19+I19)</f>
        <v>7272900</v>
      </c>
      <c r="H19" s="19">
        <v>7272900</v>
      </c>
      <c r="I19" s="19">
        <v>0</v>
      </c>
      <c r="J19" s="19">
        <v>0</v>
      </c>
      <c r="K19" s="228"/>
      <c r="L19" s="229"/>
      <c r="M19" s="228"/>
      <c r="N19" s="230"/>
      <c r="O19" s="230"/>
      <c r="P19" s="231"/>
    </row>
    <row r="20" spans="1:16" s="27" customFormat="1" ht="73.5" customHeight="1">
      <c r="A20" s="155"/>
      <c r="B20" s="155"/>
      <c r="C20" s="155"/>
      <c r="D20" s="151"/>
      <c r="E20" s="5" t="s">
        <v>376</v>
      </c>
      <c r="F20" s="5" t="s">
        <v>1</v>
      </c>
      <c r="G20" s="7">
        <f t="shared" si="0"/>
        <v>3802728</v>
      </c>
      <c r="H20" s="9">
        <v>3802728</v>
      </c>
      <c r="I20" s="9">
        <v>0</v>
      </c>
      <c r="J20" s="23">
        <v>0</v>
      </c>
      <c r="K20" s="199"/>
      <c r="L20" s="193"/>
      <c r="M20" s="192"/>
      <c r="N20" s="194"/>
      <c r="O20" s="194"/>
      <c r="P20" s="195"/>
    </row>
    <row r="21" spans="1:16" s="27" customFormat="1" ht="96" customHeight="1">
      <c r="A21" s="12" t="s">
        <v>233</v>
      </c>
      <c r="B21" s="15" t="s">
        <v>158</v>
      </c>
      <c r="C21" s="12" t="s">
        <v>124</v>
      </c>
      <c r="D21" s="17" t="s">
        <v>287</v>
      </c>
      <c r="E21" s="16" t="s">
        <v>0</v>
      </c>
      <c r="F21" s="28" t="s">
        <v>1</v>
      </c>
      <c r="G21" s="7">
        <f t="shared" si="0"/>
        <v>2901000</v>
      </c>
      <c r="H21" s="9">
        <v>2901000</v>
      </c>
      <c r="I21" s="9">
        <v>0</v>
      </c>
      <c r="J21" s="19">
        <v>0</v>
      </c>
      <c r="K21" s="196"/>
      <c r="L21" s="193"/>
      <c r="M21" s="192"/>
      <c r="N21" s="194"/>
      <c r="O21" s="194"/>
      <c r="P21" s="195"/>
    </row>
    <row r="22" spans="1:16" s="27" customFormat="1" ht="96" customHeight="1">
      <c r="A22" s="12" t="s">
        <v>233</v>
      </c>
      <c r="B22" s="15" t="s">
        <v>158</v>
      </c>
      <c r="C22" s="12" t="s">
        <v>124</v>
      </c>
      <c r="D22" s="17" t="s">
        <v>287</v>
      </c>
      <c r="E22" s="6" t="s">
        <v>379</v>
      </c>
      <c r="F22" s="6" t="s">
        <v>1</v>
      </c>
      <c r="G22" s="7">
        <f t="shared" si="0"/>
        <v>3743000</v>
      </c>
      <c r="H22" s="8">
        <v>3743000</v>
      </c>
      <c r="I22" s="9">
        <v>0</v>
      </c>
      <c r="J22" s="9">
        <v>0</v>
      </c>
      <c r="K22" s="193"/>
      <c r="L22" s="193"/>
      <c r="M22" s="192"/>
      <c r="N22" s="194"/>
      <c r="O22" s="194"/>
      <c r="P22" s="195"/>
    </row>
    <row r="23" spans="1:16" s="236" customFormat="1" ht="125.25" customHeight="1">
      <c r="A23" s="2" t="s">
        <v>242</v>
      </c>
      <c r="B23" s="87" t="s">
        <v>286</v>
      </c>
      <c r="C23" s="87" t="s">
        <v>133</v>
      </c>
      <c r="D23" s="10" t="s">
        <v>163</v>
      </c>
      <c r="E23" s="5" t="s">
        <v>375</v>
      </c>
      <c r="F23" s="5" t="s">
        <v>377</v>
      </c>
      <c r="G23" s="51">
        <f t="shared" si="0"/>
        <v>1013800</v>
      </c>
      <c r="H23" s="11">
        <v>1013800</v>
      </c>
      <c r="I23" s="23">
        <v>0</v>
      </c>
      <c r="J23" s="23">
        <v>0</v>
      </c>
      <c r="K23" s="233"/>
      <c r="L23" s="233"/>
      <c r="M23" s="202"/>
      <c r="N23" s="234"/>
      <c r="O23" s="234"/>
      <c r="P23" s="235"/>
    </row>
    <row r="24" spans="1:16" s="27" customFormat="1" ht="171" customHeight="1">
      <c r="A24" s="2" t="s">
        <v>240</v>
      </c>
      <c r="B24" s="3">
        <v>6017</v>
      </c>
      <c r="C24" s="2" t="s">
        <v>127</v>
      </c>
      <c r="D24" s="4" t="s">
        <v>356</v>
      </c>
      <c r="E24" s="5" t="s">
        <v>369</v>
      </c>
      <c r="F24" s="5" t="s">
        <v>1</v>
      </c>
      <c r="G24" s="7">
        <f t="shared" si="0"/>
        <v>6120429</v>
      </c>
      <c r="H24" s="8">
        <v>3776600</v>
      </c>
      <c r="I24" s="9">
        <v>2343829</v>
      </c>
      <c r="J24" s="9">
        <f>I24</f>
        <v>2343829</v>
      </c>
      <c r="K24" s="192"/>
      <c r="L24" s="192"/>
      <c r="M24" s="192"/>
      <c r="N24" s="194"/>
      <c r="O24" s="194"/>
      <c r="P24" s="195"/>
    </row>
    <row r="25" spans="1:16" s="27" customFormat="1" ht="150.75" customHeight="1">
      <c r="A25" s="2" t="s">
        <v>241</v>
      </c>
      <c r="B25" s="3">
        <v>6030</v>
      </c>
      <c r="C25" s="3" t="s">
        <v>127</v>
      </c>
      <c r="D25" s="10" t="s">
        <v>252</v>
      </c>
      <c r="E25" s="5" t="s">
        <v>368</v>
      </c>
      <c r="F25" s="5" t="s">
        <v>1</v>
      </c>
      <c r="G25" s="7">
        <f t="shared" si="0"/>
        <v>5499116</v>
      </c>
      <c r="H25" s="11">
        <v>5499116</v>
      </c>
      <c r="I25" s="9">
        <v>0</v>
      </c>
      <c r="J25" s="9">
        <v>0</v>
      </c>
      <c r="K25" s="193"/>
      <c r="L25" s="193"/>
      <c r="M25" s="192"/>
      <c r="N25" s="194"/>
      <c r="O25" s="194"/>
      <c r="P25" s="195"/>
    </row>
    <row r="26" spans="1:16" s="27" customFormat="1" ht="39" customHeight="1">
      <c r="A26" s="36" t="s">
        <v>186</v>
      </c>
      <c r="B26" s="35"/>
      <c r="C26" s="35"/>
      <c r="D26" s="167" t="s">
        <v>189</v>
      </c>
      <c r="E26" s="167"/>
      <c r="F26" s="97" t="s">
        <v>238</v>
      </c>
      <c r="G26" s="48">
        <f>G27</f>
        <v>138705747</v>
      </c>
      <c r="H26" s="48">
        <f>H27</f>
        <v>84402147</v>
      </c>
      <c r="I26" s="48">
        <f>I27</f>
        <v>54303600</v>
      </c>
      <c r="J26" s="48">
        <f>J27</f>
        <v>53303600</v>
      </c>
      <c r="K26" s="192"/>
      <c r="L26" s="193"/>
      <c r="M26" s="192"/>
      <c r="N26" s="194"/>
      <c r="O26" s="194"/>
      <c r="P26" s="195"/>
    </row>
    <row r="27" spans="1:16" s="238" customFormat="1" ht="42.75" customHeight="1">
      <c r="A27" s="40" t="s">
        <v>190</v>
      </c>
      <c r="B27" s="39"/>
      <c r="C27" s="39"/>
      <c r="D27" s="160" t="s">
        <v>128</v>
      </c>
      <c r="E27" s="160"/>
      <c r="F27" s="41" t="s">
        <v>238</v>
      </c>
      <c r="G27" s="98">
        <f>SUM(G28+G29+G30+G32+G33+G34+G35+G37+G39+G41+G46)+G42+G31+G40+G43+G36+G38+G44+G45</f>
        <v>138705747</v>
      </c>
      <c r="H27" s="98">
        <f>SUM(H28:H46)</f>
        <v>84402147</v>
      </c>
      <c r="I27" s="98">
        <f>SUM(I28:I46)</f>
        <v>54303600</v>
      </c>
      <c r="J27" s="98">
        <f>SUM(J28:J46)</f>
        <v>53303600</v>
      </c>
      <c r="K27" s="197"/>
      <c r="L27" s="197"/>
      <c r="M27" s="197"/>
      <c r="N27" s="198"/>
      <c r="O27" s="198"/>
      <c r="P27" s="237"/>
    </row>
    <row r="28" spans="1:16" s="27" customFormat="1" ht="99.75" customHeight="1">
      <c r="A28" s="15" t="s">
        <v>234</v>
      </c>
      <c r="B28" s="15" t="s">
        <v>158</v>
      </c>
      <c r="C28" s="15" t="s">
        <v>124</v>
      </c>
      <c r="D28" s="17" t="s">
        <v>287</v>
      </c>
      <c r="E28" s="6" t="s">
        <v>3</v>
      </c>
      <c r="F28" s="6" t="s">
        <v>1</v>
      </c>
      <c r="G28" s="7">
        <f>SUM(H28+I28)</f>
        <v>946000</v>
      </c>
      <c r="H28" s="8">
        <v>946000</v>
      </c>
      <c r="I28" s="9">
        <v>0</v>
      </c>
      <c r="J28" s="9">
        <v>0</v>
      </c>
      <c r="K28" s="192"/>
      <c r="L28" s="193"/>
      <c r="M28" s="192"/>
      <c r="N28" s="194"/>
      <c r="O28" s="194"/>
      <c r="P28" s="195"/>
    </row>
    <row r="29" spans="1:16" s="27" customFormat="1" ht="54.75" customHeight="1">
      <c r="A29" s="15" t="s">
        <v>225</v>
      </c>
      <c r="B29" s="3">
        <v>1010</v>
      </c>
      <c r="C29" s="12" t="s">
        <v>129</v>
      </c>
      <c r="D29" s="17" t="s">
        <v>292</v>
      </c>
      <c r="E29" s="161" t="s">
        <v>373</v>
      </c>
      <c r="F29" s="161" t="s">
        <v>1</v>
      </c>
      <c r="G29" s="7">
        <f>SUM(H29+I29)</f>
        <v>41676600</v>
      </c>
      <c r="H29" s="9">
        <f>25365700</f>
        <v>25365700</v>
      </c>
      <c r="I29" s="9">
        <f>16310900</f>
        <v>16310900</v>
      </c>
      <c r="J29" s="23">
        <f>16310900</f>
        <v>16310900</v>
      </c>
      <c r="K29" s="192"/>
      <c r="L29" s="192"/>
      <c r="M29" s="239"/>
      <c r="N29" s="194"/>
      <c r="O29" s="194"/>
      <c r="P29" s="195"/>
    </row>
    <row r="30" spans="1:16" s="27" customFormat="1" ht="73.5" customHeight="1">
      <c r="A30" s="12" t="s">
        <v>271</v>
      </c>
      <c r="B30" s="15" t="s">
        <v>272</v>
      </c>
      <c r="C30" s="12" t="s">
        <v>130</v>
      </c>
      <c r="D30" s="63" t="s">
        <v>273</v>
      </c>
      <c r="E30" s="162"/>
      <c r="F30" s="162"/>
      <c r="G30" s="7">
        <f aca="true" t="shared" si="1" ref="G30:G38">SUM(H30+I30)</f>
        <v>65217610</v>
      </c>
      <c r="H30" s="9">
        <f>32724910</f>
        <v>32724910</v>
      </c>
      <c r="I30" s="9">
        <f>32492700</f>
        <v>32492700</v>
      </c>
      <c r="J30" s="9">
        <f>32492700</f>
        <v>32492700</v>
      </c>
      <c r="K30" s="192"/>
      <c r="L30" s="193"/>
      <c r="M30" s="239"/>
      <c r="N30" s="194"/>
      <c r="O30" s="194"/>
      <c r="P30" s="195"/>
    </row>
    <row r="31" spans="1:16" s="244" customFormat="1" ht="139.5">
      <c r="A31" s="24" t="s">
        <v>274</v>
      </c>
      <c r="B31" s="24" t="s">
        <v>275</v>
      </c>
      <c r="C31" s="24" t="s">
        <v>309</v>
      </c>
      <c r="D31" s="29" t="s">
        <v>310</v>
      </c>
      <c r="E31" s="162"/>
      <c r="F31" s="162"/>
      <c r="G31" s="7">
        <f t="shared" si="1"/>
        <v>2537106</v>
      </c>
      <c r="H31" s="19">
        <f>2537106</f>
        <v>2537106</v>
      </c>
      <c r="I31" s="19">
        <v>0</v>
      </c>
      <c r="J31" s="19">
        <v>0</v>
      </c>
      <c r="K31" s="240"/>
      <c r="L31" s="241"/>
      <c r="M31" s="239"/>
      <c r="N31" s="242"/>
      <c r="O31" s="242"/>
      <c r="P31" s="243"/>
    </row>
    <row r="32" spans="1:16" s="33" customFormat="1" ht="99" customHeight="1">
      <c r="A32" s="30" t="s">
        <v>256</v>
      </c>
      <c r="B32" s="24" t="s">
        <v>291</v>
      </c>
      <c r="C32" s="30" t="s">
        <v>131</v>
      </c>
      <c r="D32" s="29" t="s">
        <v>251</v>
      </c>
      <c r="E32" s="162"/>
      <c r="F32" s="162"/>
      <c r="G32" s="7">
        <f t="shared" si="1"/>
        <v>1899900</v>
      </c>
      <c r="H32" s="19">
        <f>199900</f>
        <v>199900</v>
      </c>
      <c r="I32" s="19">
        <f>1700000</f>
        <v>1700000</v>
      </c>
      <c r="J32" s="19">
        <f>1700000</f>
        <v>1700000</v>
      </c>
      <c r="K32" s="196"/>
      <c r="L32" s="199"/>
      <c r="M32" s="239"/>
      <c r="N32" s="242"/>
      <c r="O32" s="242"/>
      <c r="P32" s="200"/>
    </row>
    <row r="33" spans="1:16" s="33" customFormat="1" ht="55.5" customHeight="1">
      <c r="A33" s="24" t="s">
        <v>278</v>
      </c>
      <c r="B33" s="24" t="s">
        <v>279</v>
      </c>
      <c r="C33" s="24" t="s">
        <v>132</v>
      </c>
      <c r="D33" s="29" t="s">
        <v>63</v>
      </c>
      <c r="E33" s="162"/>
      <c r="F33" s="163"/>
      <c r="G33" s="7">
        <f t="shared" si="1"/>
        <v>853420</v>
      </c>
      <c r="H33" s="19">
        <f>853420</f>
        <v>853420</v>
      </c>
      <c r="I33" s="19">
        <v>0</v>
      </c>
      <c r="J33" s="19">
        <v>0</v>
      </c>
      <c r="K33" s="196"/>
      <c r="L33" s="199"/>
      <c r="M33" s="239"/>
      <c r="N33" s="242"/>
      <c r="O33" s="242"/>
      <c r="P33" s="200"/>
    </row>
    <row r="34" spans="1:16" s="27" customFormat="1" ht="72" customHeight="1">
      <c r="A34" s="12" t="s">
        <v>271</v>
      </c>
      <c r="B34" s="15" t="s">
        <v>272</v>
      </c>
      <c r="C34" s="12" t="s">
        <v>130</v>
      </c>
      <c r="D34" s="63" t="s">
        <v>273</v>
      </c>
      <c r="E34" s="5" t="s">
        <v>43</v>
      </c>
      <c r="F34" s="5" t="s">
        <v>1</v>
      </c>
      <c r="G34" s="7">
        <f>SUM(H34+I34)</f>
        <v>1654300</v>
      </c>
      <c r="H34" s="9">
        <f>1654300</f>
        <v>1654300</v>
      </c>
      <c r="I34" s="64">
        <v>0</v>
      </c>
      <c r="J34" s="9">
        <v>0</v>
      </c>
      <c r="K34" s="192"/>
      <c r="L34" s="193"/>
      <c r="M34" s="239"/>
      <c r="N34" s="194"/>
      <c r="O34" s="194"/>
      <c r="P34" s="195"/>
    </row>
    <row r="35" spans="1:16" s="27" customFormat="1" ht="75" customHeight="1">
      <c r="A35" s="12" t="s">
        <v>271</v>
      </c>
      <c r="B35" s="15" t="s">
        <v>272</v>
      </c>
      <c r="C35" s="12" t="s">
        <v>130</v>
      </c>
      <c r="D35" s="63" t="s">
        <v>273</v>
      </c>
      <c r="E35" s="157" t="s">
        <v>44</v>
      </c>
      <c r="F35" s="157" t="s">
        <v>1</v>
      </c>
      <c r="G35" s="7">
        <f t="shared" si="1"/>
        <v>3550000</v>
      </c>
      <c r="H35" s="9">
        <f>3550000</f>
        <v>3550000</v>
      </c>
      <c r="I35" s="9">
        <v>0</v>
      </c>
      <c r="J35" s="9">
        <v>0</v>
      </c>
      <c r="K35" s="192"/>
      <c r="L35" s="192"/>
      <c r="M35" s="239"/>
      <c r="N35" s="194"/>
      <c r="O35" s="234"/>
      <c r="P35" s="195"/>
    </row>
    <row r="36" spans="1:16" s="27" customFormat="1" ht="118.5" customHeight="1">
      <c r="A36" s="24" t="s">
        <v>274</v>
      </c>
      <c r="B36" s="24" t="s">
        <v>275</v>
      </c>
      <c r="C36" s="24" t="s">
        <v>309</v>
      </c>
      <c r="D36" s="29" t="s">
        <v>310</v>
      </c>
      <c r="E36" s="158"/>
      <c r="F36" s="158"/>
      <c r="G36" s="7">
        <f t="shared" si="1"/>
        <v>4000000</v>
      </c>
      <c r="H36" s="9">
        <f>4000000</f>
        <v>4000000</v>
      </c>
      <c r="I36" s="9">
        <v>0</v>
      </c>
      <c r="J36" s="9">
        <v>0</v>
      </c>
      <c r="K36" s="192"/>
      <c r="L36" s="192"/>
      <c r="M36" s="239"/>
      <c r="N36" s="194"/>
      <c r="O36" s="234"/>
      <c r="P36" s="195"/>
    </row>
    <row r="37" spans="1:16" s="27" customFormat="1" ht="41.25" customHeight="1">
      <c r="A37" s="15" t="s">
        <v>225</v>
      </c>
      <c r="B37" s="3">
        <v>1010</v>
      </c>
      <c r="C37" s="12" t="s">
        <v>129</v>
      </c>
      <c r="D37" s="17" t="s">
        <v>226</v>
      </c>
      <c r="E37" s="158"/>
      <c r="F37" s="158"/>
      <c r="G37" s="7">
        <f t="shared" si="1"/>
        <v>1960000</v>
      </c>
      <c r="H37" s="9">
        <f>1960000</f>
        <v>1960000</v>
      </c>
      <c r="I37" s="9">
        <v>0</v>
      </c>
      <c r="J37" s="9">
        <v>0</v>
      </c>
      <c r="K37" s="192"/>
      <c r="L37" s="193"/>
      <c r="M37" s="239"/>
      <c r="N37" s="194"/>
      <c r="O37" s="194"/>
      <c r="P37" s="195"/>
    </row>
    <row r="38" spans="1:16" s="247" customFormat="1" ht="70.5" customHeight="1">
      <c r="A38" s="3" t="s">
        <v>101</v>
      </c>
      <c r="B38" s="15" t="s">
        <v>263</v>
      </c>
      <c r="C38" s="15" t="s">
        <v>105</v>
      </c>
      <c r="D38" s="71" t="s">
        <v>102</v>
      </c>
      <c r="E38" s="159"/>
      <c r="F38" s="159"/>
      <c r="G38" s="7">
        <f t="shared" si="1"/>
        <v>50000</v>
      </c>
      <c r="H38" s="20">
        <v>50000</v>
      </c>
      <c r="I38" s="19">
        <v>0</v>
      </c>
      <c r="J38" s="19">
        <v>0</v>
      </c>
      <c r="K38" s="196"/>
      <c r="L38" s="245"/>
      <c r="M38" s="196"/>
      <c r="N38" s="242"/>
      <c r="O38" s="242"/>
      <c r="P38" s="246"/>
    </row>
    <row r="39" spans="1:16" s="27" customFormat="1" ht="190.5" customHeight="1">
      <c r="A39" s="15" t="s">
        <v>192</v>
      </c>
      <c r="B39" s="15" t="s">
        <v>193</v>
      </c>
      <c r="C39" s="12" t="s">
        <v>133</v>
      </c>
      <c r="D39" s="60" t="s">
        <v>173</v>
      </c>
      <c r="E39" s="50" t="s">
        <v>42</v>
      </c>
      <c r="F39" s="5" t="s">
        <v>1</v>
      </c>
      <c r="G39" s="25">
        <f aca="true" t="shared" si="2" ref="G39:G46">H39+I39</f>
        <v>7386380</v>
      </c>
      <c r="H39" s="8">
        <f>6386380</f>
        <v>6386380</v>
      </c>
      <c r="I39" s="9">
        <f>1000000</f>
        <v>1000000</v>
      </c>
      <c r="J39" s="9">
        <v>0</v>
      </c>
      <c r="K39" s="192"/>
      <c r="L39" s="193"/>
      <c r="M39" s="239"/>
      <c r="N39" s="194"/>
      <c r="O39" s="194"/>
      <c r="P39" s="195"/>
    </row>
    <row r="40" spans="1:16" s="247" customFormat="1" ht="54" customHeight="1">
      <c r="A40" s="24" t="s">
        <v>276</v>
      </c>
      <c r="B40" s="24" t="s">
        <v>277</v>
      </c>
      <c r="C40" s="24" t="s">
        <v>131</v>
      </c>
      <c r="D40" s="29" t="s">
        <v>361</v>
      </c>
      <c r="E40" s="164" t="s">
        <v>386</v>
      </c>
      <c r="F40" s="164" t="s">
        <v>1</v>
      </c>
      <c r="G40" s="25">
        <f t="shared" si="2"/>
        <v>699900</v>
      </c>
      <c r="H40" s="8">
        <f>699900</f>
        <v>699900</v>
      </c>
      <c r="I40" s="19"/>
      <c r="J40" s="19"/>
      <c r="K40" s="196"/>
      <c r="L40" s="245"/>
      <c r="M40" s="196"/>
      <c r="N40" s="242"/>
      <c r="O40" s="242"/>
      <c r="P40" s="246"/>
    </row>
    <row r="41" spans="1:16" s="33" customFormat="1" ht="46.5">
      <c r="A41" s="15" t="s">
        <v>90</v>
      </c>
      <c r="B41" s="12">
        <v>4082</v>
      </c>
      <c r="C41" s="12" t="s">
        <v>91</v>
      </c>
      <c r="D41" s="29" t="s">
        <v>92</v>
      </c>
      <c r="E41" s="165"/>
      <c r="F41" s="165"/>
      <c r="G41" s="25">
        <f t="shared" si="2"/>
        <v>2798331</v>
      </c>
      <c r="H41" s="19">
        <f>2737331+61000</f>
        <v>2798331</v>
      </c>
      <c r="I41" s="19">
        <f>J41</f>
        <v>0</v>
      </c>
      <c r="J41" s="19">
        <v>0</v>
      </c>
      <c r="K41" s="196"/>
      <c r="L41" s="199"/>
      <c r="M41" s="196"/>
      <c r="N41" s="242"/>
      <c r="O41" s="242"/>
      <c r="P41" s="200"/>
    </row>
    <row r="42" spans="1:16" s="27" customFormat="1" ht="57.75" customHeight="1">
      <c r="A42" s="3" t="s">
        <v>101</v>
      </c>
      <c r="B42" s="15" t="s">
        <v>263</v>
      </c>
      <c r="C42" s="15" t="s">
        <v>105</v>
      </c>
      <c r="D42" s="71" t="s">
        <v>102</v>
      </c>
      <c r="E42" s="165"/>
      <c r="F42" s="165"/>
      <c r="G42" s="25">
        <f t="shared" si="2"/>
        <v>240000</v>
      </c>
      <c r="H42" s="19">
        <v>240000</v>
      </c>
      <c r="I42" s="9">
        <v>0</v>
      </c>
      <c r="J42" s="9">
        <v>0</v>
      </c>
      <c r="K42" s="192"/>
      <c r="L42" s="193"/>
      <c r="M42" s="192"/>
      <c r="N42" s="194"/>
      <c r="O42" s="194"/>
      <c r="P42" s="195"/>
    </row>
    <row r="43" spans="1:16" s="27" customFormat="1" ht="46.5">
      <c r="A43" s="2" t="s">
        <v>103</v>
      </c>
      <c r="B43" s="15" t="s">
        <v>104</v>
      </c>
      <c r="C43" s="12" t="s">
        <v>105</v>
      </c>
      <c r="D43" s="14" t="s">
        <v>106</v>
      </c>
      <c r="E43" s="165"/>
      <c r="F43" s="165"/>
      <c r="G43" s="25">
        <f t="shared" si="2"/>
        <v>2730000</v>
      </c>
      <c r="H43" s="19">
        <v>230000</v>
      </c>
      <c r="I43" s="9">
        <v>2500000</v>
      </c>
      <c r="J43" s="9">
        <v>2500000</v>
      </c>
      <c r="K43" s="192"/>
      <c r="L43" s="193"/>
      <c r="M43" s="192"/>
      <c r="N43" s="194"/>
      <c r="O43" s="194"/>
      <c r="P43" s="195"/>
    </row>
    <row r="44" spans="1:16" s="27" customFormat="1" ht="78" customHeight="1">
      <c r="A44" s="2" t="s">
        <v>260</v>
      </c>
      <c r="B44" s="15" t="s">
        <v>261</v>
      </c>
      <c r="C44" s="3" t="s">
        <v>262</v>
      </c>
      <c r="D44" s="71" t="s">
        <v>264</v>
      </c>
      <c r="E44" s="165"/>
      <c r="F44" s="165"/>
      <c r="G44" s="25">
        <f t="shared" si="2"/>
        <v>300000</v>
      </c>
      <c r="H44" s="19">
        <v>0</v>
      </c>
      <c r="I44" s="9">
        <v>300000</v>
      </c>
      <c r="J44" s="9">
        <v>300000</v>
      </c>
      <c r="K44" s="192"/>
      <c r="L44" s="193"/>
      <c r="M44" s="192"/>
      <c r="N44" s="194"/>
      <c r="O44" s="194"/>
      <c r="P44" s="195"/>
    </row>
    <row r="45" spans="1:16" s="27" customFormat="1" ht="96" customHeight="1">
      <c r="A45" s="15" t="s">
        <v>305</v>
      </c>
      <c r="B45" s="13">
        <v>4060</v>
      </c>
      <c r="C45" s="15" t="s">
        <v>306</v>
      </c>
      <c r="D45" s="72" t="s">
        <v>304</v>
      </c>
      <c r="E45" s="166"/>
      <c r="F45" s="166"/>
      <c r="G45" s="25">
        <f t="shared" si="2"/>
        <v>100000</v>
      </c>
      <c r="H45" s="19">
        <v>100000</v>
      </c>
      <c r="I45" s="9">
        <v>0</v>
      </c>
      <c r="J45" s="9">
        <v>0</v>
      </c>
      <c r="K45" s="192"/>
      <c r="L45" s="193"/>
      <c r="M45" s="192"/>
      <c r="N45" s="194"/>
      <c r="O45" s="194"/>
      <c r="P45" s="195"/>
    </row>
    <row r="46" spans="1:16" s="33" customFormat="1" ht="93.75" customHeight="1">
      <c r="A46" s="30" t="s">
        <v>254</v>
      </c>
      <c r="B46" s="52">
        <v>7340</v>
      </c>
      <c r="C46" s="53" t="s">
        <v>161</v>
      </c>
      <c r="D46" s="29" t="s">
        <v>255</v>
      </c>
      <c r="E46" s="54" t="s">
        <v>21</v>
      </c>
      <c r="F46" s="5" t="s">
        <v>1</v>
      </c>
      <c r="G46" s="55">
        <f t="shared" si="2"/>
        <v>106200</v>
      </c>
      <c r="H46" s="56">
        <v>106200</v>
      </c>
      <c r="I46" s="56">
        <v>0</v>
      </c>
      <c r="J46" s="19">
        <f>I46</f>
        <v>0</v>
      </c>
      <c r="K46" s="192"/>
      <c r="L46" s="199"/>
      <c r="M46" s="192"/>
      <c r="N46" s="194"/>
      <c r="O46" s="194"/>
      <c r="P46" s="200"/>
    </row>
    <row r="47" spans="1:16" s="27" customFormat="1" ht="42" customHeight="1">
      <c r="A47" s="36" t="s">
        <v>194</v>
      </c>
      <c r="B47" s="35"/>
      <c r="C47" s="35"/>
      <c r="D47" s="167" t="s">
        <v>195</v>
      </c>
      <c r="E47" s="167"/>
      <c r="F47" s="37" t="s">
        <v>238</v>
      </c>
      <c r="G47" s="48">
        <f>G48</f>
        <v>191249746</v>
      </c>
      <c r="H47" s="48">
        <f>H48</f>
        <v>183325746</v>
      </c>
      <c r="I47" s="48">
        <f>I48</f>
        <v>7924000</v>
      </c>
      <c r="J47" s="48">
        <f>J48</f>
        <v>7924000</v>
      </c>
      <c r="K47" s="248"/>
      <c r="L47" s="193"/>
      <c r="M47" s="248"/>
      <c r="N47" s="194"/>
      <c r="O47" s="194"/>
      <c r="P47" s="195"/>
    </row>
    <row r="48" spans="1:16" s="238" customFormat="1" ht="43.5" customHeight="1">
      <c r="A48" s="40" t="s">
        <v>182</v>
      </c>
      <c r="B48" s="39"/>
      <c r="C48" s="39"/>
      <c r="D48" s="160" t="s">
        <v>181</v>
      </c>
      <c r="E48" s="160"/>
      <c r="F48" s="41" t="s">
        <v>238</v>
      </c>
      <c r="G48" s="43">
        <f>H48+I48</f>
        <v>191249746</v>
      </c>
      <c r="H48" s="43">
        <f>H49+H50+H51+H57+H64+H65+H69+H76+H77+H78+H79+H82</f>
        <v>183325746</v>
      </c>
      <c r="I48" s="43">
        <f>I49+I50+I51+I57+I64+I65+I69+I76+I77+I78+I79+I82</f>
        <v>7924000</v>
      </c>
      <c r="J48" s="43">
        <f>J49+J50+J51+J57+J64+J65+J69+J76+J77+J78+J79+J82</f>
        <v>7924000</v>
      </c>
      <c r="K48" s="192"/>
      <c r="L48" s="192"/>
      <c r="M48" s="192"/>
      <c r="N48" s="192"/>
      <c r="O48" s="192"/>
      <c r="P48" s="237"/>
    </row>
    <row r="49" spans="1:16" s="27" customFormat="1" ht="93">
      <c r="A49" s="15" t="s">
        <v>235</v>
      </c>
      <c r="B49" s="15" t="s">
        <v>158</v>
      </c>
      <c r="C49" s="15" t="s">
        <v>124</v>
      </c>
      <c r="D49" s="17" t="s">
        <v>287</v>
      </c>
      <c r="E49" s="6" t="s">
        <v>4</v>
      </c>
      <c r="F49" s="6" t="s">
        <v>1</v>
      </c>
      <c r="G49" s="7">
        <f>SUM(H49+I49)</f>
        <v>998000</v>
      </c>
      <c r="H49" s="8">
        <v>998000</v>
      </c>
      <c r="I49" s="9">
        <v>0</v>
      </c>
      <c r="J49" s="9">
        <v>0</v>
      </c>
      <c r="K49" s="201"/>
      <c r="L49" s="202"/>
      <c r="M49" s="202"/>
      <c r="N49" s="202"/>
      <c r="O49" s="202"/>
      <c r="P49" s="195"/>
    </row>
    <row r="50" spans="1:16" s="27" customFormat="1" ht="51.75" customHeight="1">
      <c r="A50" s="12" t="s">
        <v>183</v>
      </c>
      <c r="B50" s="12">
        <v>2010</v>
      </c>
      <c r="C50" s="12" t="s">
        <v>140</v>
      </c>
      <c r="D50" s="17" t="s">
        <v>176</v>
      </c>
      <c r="E50" s="172" t="s">
        <v>40</v>
      </c>
      <c r="F50" s="171" t="s">
        <v>1</v>
      </c>
      <c r="G50" s="7">
        <f>SUM(H50+I50)</f>
        <v>80658349</v>
      </c>
      <c r="H50" s="23">
        <v>79858349</v>
      </c>
      <c r="I50" s="22">
        <v>800000</v>
      </c>
      <c r="J50" s="22">
        <v>800000</v>
      </c>
      <c r="K50" s="201"/>
      <c r="L50" s="202"/>
      <c r="M50" s="202"/>
      <c r="N50" s="202"/>
      <c r="O50" s="202"/>
      <c r="P50" s="195"/>
    </row>
    <row r="51" spans="1:16" s="33" customFormat="1" ht="84" customHeight="1">
      <c r="A51" s="24" t="s">
        <v>71</v>
      </c>
      <c r="B51" s="67" t="s">
        <v>72</v>
      </c>
      <c r="C51" s="30" t="s">
        <v>73</v>
      </c>
      <c r="D51" s="68" t="s">
        <v>70</v>
      </c>
      <c r="E51" s="173"/>
      <c r="F51" s="171"/>
      <c r="G51" s="7">
        <f>SUM(H51+I51)</f>
        <v>8450796</v>
      </c>
      <c r="H51" s="19">
        <v>8450796</v>
      </c>
      <c r="I51" s="20">
        <f>J51</f>
        <v>0</v>
      </c>
      <c r="J51" s="20">
        <v>0</v>
      </c>
      <c r="K51" s="203"/>
      <c r="L51" s="202"/>
      <c r="M51" s="202"/>
      <c r="N51" s="196"/>
      <c r="O51" s="196"/>
      <c r="P51" s="200"/>
    </row>
    <row r="52" spans="1:16" s="33" customFormat="1" ht="59.25" customHeight="1" hidden="1">
      <c r="A52" s="30"/>
      <c r="B52" s="30"/>
      <c r="C52" s="30"/>
      <c r="D52" s="29"/>
      <c r="E52" s="173"/>
      <c r="F52" s="171"/>
      <c r="G52" s="7"/>
      <c r="H52" s="19"/>
      <c r="I52" s="20"/>
      <c r="J52" s="20"/>
      <c r="K52" s="203"/>
      <c r="L52" s="202"/>
      <c r="M52" s="196"/>
      <c r="N52" s="196"/>
      <c r="O52" s="196"/>
      <c r="P52" s="200"/>
    </row>
    <row r="53" spans="1:16" s="33" customFormat="1" ht="86.25" customHeight="1" hidden="1">
      <c r="A53" s="30"/>
      <c r="B53" s="30"/>
      <c r="C53" s="30"/>
      <c r="D53" s="69"/>
      <c r="E53" s="173"/>
      <c r="F53" s="171"/>
      <c r="G53" s="249"/>
      <c r="H53" s="250"/>
      <c r="I53" s="20"/>
      <c r="J53" s="295"/>
      <c r="K53" s="203"/>
      <c r="L53" s="202"/>
      <c r="M53" s="196"/>
      <c r="N53" s="196"/>
      <c r="O53" s="196"/>
      <c r="P53" s="200"/>
    </row>
    <row r="54" spans="1:16" s="33" customFormat="1" ht="201.75" customHeight="1" hidden="1">
      <c r="A54" s="30"/>
      <c r="B54" s="30"/>
      <c r="C54" s="30"/>
      <c r="D54" s="70"/>
      <c r="E54" s="173"/>
      <c r="F54" s="171"/>
      <c r="G54" s="249"/>
      <c r="H54" s="250"/>
      <c r="I54" s="20"/>
      <c r="J54" s="295"/>
      <c r="K54" s="203"/>
      <c r="L54" s="202"/>
      <c r="M54" s="196"/>
      <c r="N54" s="196"/>
      <c r="O54" s="196"/>
      <c r="P54" s="200"/>
    </row>
    <row r="55" spans="1:16" s="33" customFormat="1" ht="101.25" customHeight="1" hidden="1">
      <c r="A55" s="24"/>
      <c r="B55" s="24"/>
      <c r="C55" s="24"/>
      <c r="D55" s="29"/>
      <c r="E55" s="173"/>
      <c r="F55" s="171"/>
      <c r="G55" s="7"/>
      <c r="H55" s="19"/>
      <c r="I55" s="20"/>
      <c r="J55" s="20"/>
      <c r="K55" s="203"/>
      <c r="L55" s="202"/>
      <c r="M55" s="202"/>
      <c r="N55" s="202"/>
      <c r="O55" s="196"/>
      <c r="P55" s="200"/>
    </row>
    <row r="56" spans="1:16" s="33" customFormat="1" ht="101.25" customHeight="1" hidden="1">
      <c r="A56" s="24"/>
      <c r="B56" s="24"/>
      <c r="C56" s="24"/>
      <c r="D56" s="29"/>
      <c r="E56" s="173"/>
      <c r="F56" s="171"/>
      <c r="G56" s="7"/>
      <c r="H56" s="19"/>
      <c r="I56" s="19"/>
      <c r="J56" s="20"/>
      <c r="K56" s="203"/>
      <c r="L56" s="202"/>
      <c r="M56" s="202"/>
      <c r="N56" s="202"/>
      <c r="O56" s="196"/>
      <c r="P56" s="200"/>
    </row>
    <row r="57" spans="1:16" s="33" customFormat="1" ht="108" customHeight="1">
      <c r="A57" s="24" t="s">
        <v>298</v>
      </c>
      <c r="B57" s="24" t="s">
        <v>295</v>
      </c>
      <c r="C57" s="30" t="s">
        <v>297</v>
      </c>
      <c r="D57" s="29" t="s">
        <v>296</v>
      </c>
      <c r="E57" s="173"/>
      <c r="F57" s="171"/>
      <c r="G57" s="7">
        <f>SUM(H57+I57)</f>
        <v>38602837</v>
      </c>
      <c r="H57" s="19">
        <v>38602837</v>
      </c>
      <c r="I57" s="19">
        <f>I58</f>
        <v>0</v>
      </c>
      <c r="J57" s="19">
        <v>0</v>
      </c>
      <c r="K57" s="203"/>
      <c r="L57" s="196"/>
      <c r="M57" s="196"/>
      <c r="N57" s="196"/>
      <c r="O57" s="196"/>
      <c r="P57" s="200"/>
    </row>
    <row r="58" spans="1:16" s="33" customFormat="1" ht="160.5" customHeight="1" hidden="1">
      <c r="A58" s="24"/>
      <c r="B58" s="24"/>
      <c r="C58" s="30"/>
      <c r="D58" s="403"/>
      <c r="E58" s="174"/>
      <c r="F58" s="115"/>
      <c r="G58" s="7"/>
      <c r="H58" s="19"/>
      <c r="I58" s="19"/>
      <c r="J58" s="19"/>
      <c r="K58" s="203"/>
      <c r="L58" s="196"/>
      <c r="M58" s="196"/>
      <c r="N58" s="196"/>
      <c r="O58" s="196"/>
      <c r="P58" s="200"/>
    </row>
    <row r="59" spans="1:16" s="33" customFormat="1" ht="108" customHeight="1" hidden="1">
      <c r="A59" s="24"/>
      <c r="B59" s="24"/>
      <c r="C59" s="30"/>
      <c r="D59" s="29"/>
      <c r="E59" s="251"/>
      <c r="F59" s="161"/>
      <c r="G59" s="7"/>
      <c r="H59" s="19"/>
      <c r="I59" s="19"/>
      <c r="J59" s="23"/>
      <c r="K59" s="203"/>
      <c r="L59" s="196"/>
      <c r="M59" s="196"/>
      <c r="N59" s="196"/>
      <c r="O59" s="196"/>
      <c r="P59" s="200"/>
    </row>
    <row r="60" spans="1:16" s="262" customFormat="1" ht="116.25" customHeight="1" hidden="1">
      <c r="A60" s="252"/>
      <c r="B60" s="253"/>
      <c r="C60" s="254"/>
      <c r="D60" s="255"/>
      <c r="E60" s="256"/>
      <c r="F60" s="162"/>
      <c r="G60" s="257"/>
      <c r="H60" s="258"/>
      <c r="I60" s="250"/>
      <c r="J60" s="250"/>
      <c r="K60" s="259"/>
      <c r="L60" s="260"/>
      <c r="M60" s="259"/>
      <c r="N60" s="261"/>
      <c r="O60" s="261"/>
      <c r="P60" s="260"/>
    </row>
    <row r="61" spans="1:16" s="33" customFormat="1" ht="49.5" customHeight="1" hidden="1">
      <c r="A61" s="24"/>
      <c r="B61" s="24"/>
      <c r="C61" s="24"/>
      <c r="D61" s="29"/>
      <c r="E61" s="256"/>
      <c r="F61" s="162"/>
      <c r="G61" s="7"/>
      <c r="H61" s="19"/>
      <c r="I61" s="19"/>
      <c r="J61" s="19"/>
      <c r="K61" s="203"/>
      <c r="L61" s="199"/>
      <c r="M61" s="196"/>
      <c r="N61" s="196"/>
      <c r="O61" s="242"/>
      <c r="P61" s="200"/>
    </row>
    <row r="62" spans="1:16" s="33" customFormat="1" ht="49.5" customHeight="1" hidden="1">
      <c r="A62" s="30"/>
      <c r="B62" s="30"/>
      <c r="C62" s="30"/>
      <c r="D62" s="29"/>
      <c r="E62" s="256"/>
      <c r="F62" s="162"/>
      <c r="G62" s="7"/>
      <c r="H62" s="19"/>
      <c r="I62" s="19"/>
      <c r="J62" s="19"/>
      <c r="K62" s="203"/>
      <c r="L62" s="199"/>
      <c r="M62" s="196"/>
      <c r="N62" s="196"/>
      <c r="O62" s="242"/>
      <c r="P62" s="200"/>
    </row>
    <row r="63" spans="1:16" s="33" customFormat="1" ht="106.5" customHeight="1" hidden="1">
      <c r="A63" s="252"/>
      <c r="B63" s="253"/>
      <c r="C63" s="254"/>
      <c r="D63" s="255"/>
      <c r="E63" s="263"/>
      <c r="F63" s="163"/>
      <c r="G63" s="249"/>
      <c r="H63" s="250"/>
      <c r="I63" s="250"/>
      <c r="J63" s="250"/>
      <c r="K63" s="203"/>
      <c r="L63" s="199"/>
      <c r="M63" s="196"/>
      <c r="N63" s="196"/>
      <c r="O63" s="242"/>
      <c r="P63" s="200"/>
    </row>
    <row r="64" spans="1:16" s="33" customFormat="1" ht="58.5" customHeight="1">
      <c r="A64" s="24" t="s">
        <v>346</v>
      </c>
      <c r="B64" s="24" t="s">
        <v>98</v>
      </c>
      <c r="C64" s="24" t="s">
        <v>141</v>
      </c>
      <c r="D64" s="29" t="s">
        <v>99</v>
      </c>
      <c r="E64" s="180" t="s">
        <v>40</v>
      </c>
      <c r="F64" s="171" t="s">
        <v>1</v>
      </c>
      <c r="G64" s="7">
        <f>SUM(H64+I64)</f>
        <v>10355399</v>
      </c>
      <c r="H64" s="19">
        <v>10355399</v>
      </c>
      <c r="I64" s="19">
        <f>J64</f>
        <v>0</v>
      </c>
      <c r="J64" s="19">
        <v>0</v>
      </c>
      <c r="K64" s="203"/>
      <c r="L64" s="196"/>
      <c r="M64" s="196"/>
      <c r="N64" s="196"/>
      <c r="O64" s="242"/>
      <c r="P64" s="200"/>
    </row>
    <row r="65" spans="1:16" s="33" customFormat="1" ht="46.5">
      <c r="A65" s="30" t="s">
        <v>358</v>
      </c>
      <c r="B65" s="30">
        <v>2152</v>
      </c>
      <c r="C65" s="30" t="s">
        <v>141</v>
      </c>
      <c r="D65" s="29" t="s">
        <v>89</v>
      </c>
      <c r="E65" s="180"/>
      <c r="F65" s="171"/>
      <c r="G65" s="7">
        <f>SUM(H65+I65)</f>
        <v>36540173</v>
      </c>
      <c r="H65" s="19">
        <v>36540173</v>
      </c>
      <c r="I65" s="19">
        <v>0</v>
      </c>
      <c r="J65" s="19">
        <v>0</v>
      </c>
      <c r="K65" s="203"/>
      <c r="L65" s="196"/>
      <c r="M65" s="196"/>
      <c r="N65" s="196"/>
      <c r="O65" s="196"/>
      <c r="P65" s="200"/>
    </row>
    <row r="66" spans="1:16" s="27" customFormat="1" ht="70.5" customHeight="1" hidden="1">
      <c r="A66" s="12"/>
      <c r="B66" s="12"/>
      <c r="C66" s="12"/>
      <c r="D66" s="17"/>
      <c r="E66" s="172" t="s">
        <v>41</v>
      </c>
      <c r="F66" s="164" t="s">
        <v>1</v>
      </c>
      <c r="G66" s="7"/>
      <c r="H66" s="23"/>
      <c r="I66" s="19"/>
      <c r="J66" s="9"/>
      <c r="K66" s="193"/>
      <c r="L66" s="193"/>
      <c r="M66" s="192"/>
      <c r="N66" s="194"/>
      <c r="O66" s="194"/>
      <c r="P66" s="195"/>
    </row>
    <row r="67" spans="1:16" s="33" customFormat="1" ht="81" customHeight="1" hidden="1">
      <c r="A67" s="30"/>
      <c r="B67" s="30"/>
      <c r="C67" s="30"/>
      <c r="D67" s="29"/>
      <c r="E67" s="264"/>
      <c r="F67" s="165"/>
      <c r="G67" s="7"/>
      <c r="H67" s="19"/>
      <c r="I67" s="19"/>
      <c r="J67" s="19"/>
      <c r="K67" s="199"/>
      <c r="L67" s="199"/>
      <c r="M67" s="196"/>
      <c r="N67" s="242"/>
      <c r="O67" s="242"/>
      <c r="P67" s="200"/>
    </row>
    <row r="68" spans="1:16" s="27" customFormat="1" ht="60.75" customHeight="1" hidden="1">
      <c r="A68" s="12"/>
      <c r="B68" s="12"/>
      <c r="C68" s="12"/>
      <c r="D68" s="17"/>
      <c r="E68" s="264"/>
      <c r="F68" s="165"/>
      <c r="G68" s="7"/>
      <c r="H68" s="23"/>
      <c r="I68" s="19"/>
      <c r="J68" s="9"/>
      <c r="K68" s="192"/>
      <c r="L68" s="193"/>
      <c r="M68" s="192"/>
      <c r="N68" s="194"/>
      <c r="O68" s="194"/>
      <c r="P68" s="195"/>
    </row>
    <row r="69" spans="1:16" s="27" customFormat="1" ht="68.25" customHeight="1">
      <c r="A69" s="12" t="s">
        <v>183</v>
      </c>
      <c r="B69" s="12">
        <v>2010</v>
      </c>
      <c r="C69" s="12" t="s">
        <v>140</v>
      </c>
      <c r="D69" s="17" t="s">
        <v>176</v>
      </c>
      <c r="E69" s="264"/>
      <c r="F69" s="165"/>
      <c r="G69" s="7">
        <f>SUM(H69+I69)</f>
        <v>5602012</v>
      </c>
      <c r="H69" s="23">
        <v>5602012</v>
      </c>
      <c r="I69" s="19">
        <f>J69</f>
        <v>0</v>
      </c>
      <c r="J69" s="9">
        <v>0</v>
      </c>
      <c r="K69" s="192"/>
      <c r="L69" s="193"/>
      <c r="M69" s="192"/>
      <c r="N69" s="194"/>
      <c r="O69" s="194"/>
      <c r="P69" s="195"/>
    </row>
    <row r="70" spans="1:16" s="33" customFormat="1" ht="156" customHeight="1" hidden="1">
      <c r="A70" s="30"/>
      <c r="B70" s="24"/>
      <c r="C70" s="30"/>
      <c r="D70" s="29"/>
      <c r="E70" s="264"/>
      <c r="F70" s="181"/>
      <c r="G70" s="7"/>
      <c r="H70" s="8"/>
      <c r="I70" s="19"/>
      <c r="J70" s="19"/>
      <c r="K70" s="199"/>
      <c r="L70" s="199"/>
      <c r="M70" s="196"/>
      <c r="N70" s="242"/>
      <c r="O70" s="242"/>
      <c r="P70" s="200"/>
    </row>
    <row r="71" spans="1:16" s="27" customFormat="1" ht="99.75" customHeight="1" hidden="1">
      <c r="A71" s="15"/>
      <c r="B71" s="15"/>
      <c r="C71" s="15"/>
      <c r="D71" s="17"/>
      <c r="E71" s="264"/>
      <c r="F71" s="181"/>
      <c r="G71" s="7"/>
      <c r="H71" s="8"/>
      <c r="I71" s="19"/>
      <c r="J71" s="9"/>
      <c r="K71" s="192"/>
      <c r="L71" s="193"/>
      <c r="M71" s="192"/>
      <c r="N71" s="194"/>
      <c r="O71" s="194"/>
      <c r="P71" s="195"/>
    </row>
    <row r="72" spans="1:16" s="27" customFormat="1" ht="152.25" customHeight="1" hidden="1">
      <c r="A72" s="12"/>
      <c r="B72" s="15"/>
      <c r="C72" s="12"/>
      <c r="D72" s="17"/>
      <c r="E72" s="264"/>
      <c r="F72" s="181"/>
      <c r="G72" s="7"/>
      <c r="H72" s="8"/>
      <c r="I72" s="19"/>
      <c r="J72" s="9"/>
      <c r="K72" s="193"/>
      <c r="L72" s="193"/>
      <c r="M72" s="192"/>
      <c r="N72" s="194"/>
      <c r="O72" s="194"/>
      <c r="P72" s="195"/>
    </row>
    <row r="73" spans="1:16" s="27" customFormat="1" ht="135" customHeight="1" hidden="1">
      <c r="A73" s="24"/>
      <c r="B73" s="24"/>
      <c r="C73" s="30"/>
      <c r="D73" s="29"/>
      <c r="E73" s="264"/>
      <c r="F73" s="181"/>
      <c r="G73" s="7"/>
      <c r="H73" s="8"/>
      <c r="I73" s="19"/>
      <c r="J73" s="9"/>
      <c r="K73" s="193"/>
      <c r="L73" s="193"/>
      <c r="M73" s="192"/>
      <c r="N73" s="194"/>
      <c r="O73" s="194"/>
      <c r="P73" s="195"/>
    </row>
    <row r="74" spans="1:16" s="27" customFormat="1" ht="107.25" customHeight="1" hidden="1">
      <c r="A74" s="12"/>
      <c r="B74" s="12"/>
      <c r="C74" s="12"/>
      <c r="D74" s="17"/>
      <c r="E74" s="264"/>
      <c r="F74" s="181"/>
      <c r="G74" s="7"/>
      <c r="H74" s="8"/>
      <c r="I74" s="19"/>
      <c r="J74" s="9"/>
      <c r="K74" s="193"/>
      <c r="L74" s="193"/>
      <c r="M74" s="192"/>
      <c r="N74" s="194"/>
      <c r="O74" s="194"/>
      <c r="P74" s="195"/>
    </row>
    <row r="75" spans="1:16" s="27" customFormat="1" ht="75" customHeight="1" hidden="1">
      <c r="A75" s="3"/>
      <c r="B75" s="12"/>
      <c r="C75" s="15"/>
      <c r="D75" s="17"/>
      <c r="E75" s="264"/>
      <c r="F75" s="181"/>
      <c r="G75" s="7"/>
      <c r="H75" s="8"/>
      <c r="I75" s="9"/>
      <c r="J75" s="19"/>
      <c r="K75" s="265"/>
      <c r="L75" s="192"/>
      <c r="M75" s="192"/>
      <c r="N75" s="194"/>
      <c r="O75" s="194"/>
      <c r="P75" s="195"/>
    </row>
    <row r="76" spans="1:16" s="27" customFormat="1" ht="75" customHeight="1">
      <c r="A76" s="24" t="s">
        <v>71</v>
      </c>
      <c r="B76" s="67" t="s">
        <v>72</v>
      </c>
      <c r="C76" s="30" t="s">
        <v>73</v>
      </c>
      <c r="D76" s="68" t="s">
        <v>70</v>
      </c>
      <c r="E76" s="264"/>
      <c r="F76" s="181"/>
      <c r="G76" s="7">
        <f>SUM(H76+I76)</f>
        <v>1080000</v>
      </c>
      <c r="H76" s="8">
        <v>1080000</v>
      </c>
      <c r="I76" s="9">
        <v>0</v>
      </c>
      <c r="J76" s="19">
        <v>0</v>
      </c>
      <c r="K76" s="265"/>
      <c r="L76" s="192"/>
      <c r="M76" s="192"/>
      <c r="N76" s="194"/>
      <c r="O76" s="194"/>
      <c r="P76" s="195"/>
    </row>
    <row r="77" spans="1:16" s="27" customFormat="1" ht="99.75" customHeight="1">
      <c r="A77" s="24" t="s">
        <v>298</v>
      </c>
      <c r="B77" s="24" t="s">
        <v>295</v>
      </c>
      <c r="C77" s="30" t="s">
        <v>297</v>
      </c>
      <c r="D77" s="29" t="s">
        <v>296</v>
      </c>
      <c r="E77" s="264"/>
      <c r="F77" s="181"/>
      <c r="G77" s="7">
        <f>SUM(H77+I77)</f>
        <v>1153180</v>
      </c>
      <c r="H77" s="8">
        <v>1153180</v>
      </c>
      <c r="I77" s="9">
        <v>0</v>
      </c>
      <c r="J77" s="19">
        <v>0</v>
      </c>
      <c r="K77" s="265"/>
      <c r="L77" s="192"/>
      <c r="M77" s="192"/>
      <c r="N77" s="194"/>
      <c r="O77" s="194"/>
      <c r="P77" s="195"/>
    </row>
    <row r="78" spans="1:16" s="27" customFormat="1" ht="75" customHeight="1">
      <c r="A78" s="24" t="s">
        <v>346</v>
      </c>
      <c r="B78" s="24" t="s">
        <v>98</v>
      </c>
      <c r="C78" s="24" t="s">
        <v>141</v>
      </c>
      <c r="D78" s="29" t="s">
        <v>99</v>
      </c>
      <c r="E78" s="266"/>
      <c r="F78" s="174"/>
      <c r="G78" s="7">
        <f>SUM(H78+I78)</f>
        <v>685000</v>
      </c>
      <c r="H78" s="8">
        <v>685000</v>
      </c>
      <c r="I78" s="9">
        <v>0</v>
      </c>
      <c r="J78" s="19">
        <v>0</v>
      </c>
      <c r="K78" s="265"/>
      <c r="L78" s="192"/>
      <c r="M78" s="192"/>
      <c r="N78" s="194"/>
      <c r="O78" s="194"/>
      <c r="P78" s="195"/>
    </row>
    <row r="79" spans="1:16" s="27" customFormat="1" ht="93" customHeight="1">
      <c r="A79" s="3" t="s">
        <v>294</v>
      </c>
      <c r="B79" s="12" t="s">
        <v>343</v>
      </c>
      <c r="C79" s="15" t="s">
        <v>161</v>
      </c>
      <c r="D79" s="17" t="s">
        <v>281</v>
      </c>
      <c r="E79" s="6" t="s">
        <v>33</v>
      </c>
      <c r="F79" s="50" t="s">
        <v>1</v>
      </c>
      <c r="G79" s="7">
        <f>SUM(H79+I79)</f>
        <v>5000000</v>
      </c>
      <c r="H79" s="8">
        <v>0</v>
      </c>
      <c r="I79" s="23">
        <f>5000000</f>
        <v>5000000</v>
      </c>
      <c r="J79" s="23">
        <f>I79</f>
        <v>5000000</v>
      </c>
      <c r="K79" s="193"/>
      <c r="L79" s="193"/>
      <c r="M79" s="192"/>
      <c r="N79" s="194"/>
      <c r="O79" s="194"/>
      <c r="P79" s="195"/>
    </row>
    <row r="80" spans="1:16" s="236" customFormat="1" ht="135" customHeight="1" hidden="1">
      <c r="A80" s="3"/>
      <c r="B80" s="3"/>
      <c r="C80" s="2"/>
      <c r="D80" s="10"/>
      <c r="E80" s="50"/>
      <c r="F80" s="59"/>
      <c r="G80" s="51"/>
      <c r="H80" s="11"/>
      <c r="I80" s="23"/>
      <c r="J80" s="23"/>
      <c r="K80" s="233"/>
      <c r="L80" s="233"/>
      <c r="M80" s="202"/>
      <c r="N80" s="234"/>
      <c r="O80" s="234"/>
      <c r="P80" s="235"/>
    </row>
    <row r="81" spans="1:16" s="276" customFormat="1" ht="107.25" customHeight="1" hidden="1">
      <c r="A81" s="267"/>
      <c r="B81" s="268"/>
      <c r="C81" s="268"/>
      <c r="D81" s="269"/>
      <c r="E81" s="270"/>
      <c r="F81" s="270"/>
      <c r="G81" s="271"/>
      <c r="H81" s="272"/>
      <c r="I81" s="273"/>
      <c r="J81" s="273"/>
      <c r="K81" s="274"/>
      <c r="L81" s="274"/>
      <c r="M81" s="274"/>
      <c r="N81" s="275"/>
      <c r="O81" s="275"/>
      <c r="P81" s="274"/>
    </row>
    <row r="82" spans="1:16" s="276" customFormat="1" ht="166.5" customHeight="1">
      <c r="A82" s="2" t="s">
        <v>55</v>
      </c>
      <c r="B82" s="12">
        <v>7670</v>
      </c>
      <c r="C82" s="15" t="s">
        <v>139</v>
      </c>
      <c r="D82" s="17" t="s">
        <v>179</v>
      </c>
      <c r="E82" s="47" t="s">
        <v>16</v>
      </c>
      <c r="F82" s="47" t="s">
        <v>1</v>
      </c>
      <c r="G82" s="49">
        <f>H82+I82</f>
        <v>2124000</v>
      </c>
      <c r="H82" s="22">
        <v>0</v>
      </c>
      <c r="I82" s="23">
        <v>2124000</v>
      </c>
      <c r="J82" s="23">
        <f>I82</f>
        <v>2124000</v>
      </c>
      <c r="K82" s="274"/>
      <c r="L82" s="274"/>
      <c r="M82" s="274"/>
      <c r="N82" s="275"/>
      <c r="O82" s="275"/>
      <c r="P82" s="274"/>
    </row>
    <row r="83" spans="1:16" s="27" customFormat="1" ht="358.5" customHeight="1" hidden="1">
      <c r="A83" s="13"/>
      <c r="B83" s="13"/>
      <c r="C83" s="15"/>
      <c r="D83" s="17"/>
      <c r="E83" s="47"/>
      <c r="F83" s="277"/>
      <c r="G83" s="18"/>
      <c r="H83" s="56"/>
      <c r="I83" s="64"/>
      <c r="J83" s="19"/>
      <c r="K83" s="193"/>
      <c r="L83" s="193"/>
      <c r="M83" s="192"/>
      <c r="N83" s="194"/>
      <c r="O83" s="194"/>
      <c r="P83" s="195"/>
    </row>
    <row r="84" spans="1:16" s="27" customFormat="1" ht="51" customHeight="1">
      <c r="A84" s="36" t="s">
        <v>196</v>
      </c>
      <c r="B84" s="35"/>
      <c r="C84" s="35"/>
      <c r="D84" s="131" t="s">
        <v>147</v>
      </c>
      <c r="E84" s="132"/>
      <c r="F84" s="37" t="s">
        <v>238</v>
      </c>
      <c r="G84" s="79">
        <f>G85</f>
        <v>86120046</v>
      </c>
      <c r="H84" s="79">
        <f>H85</f>
        <v>85689706</v>
      </c>
      <c r="I84" s="79">
        <f>I85</f>
        <v>430340</v>
      </c>
      <c r="J84" s="79">
        <f>J85</f>
        <v>0</v>
      </c>
      <c r="K84" s="192"/>
      <c r="L84" s="193"/>
      <c r="M84" s="192"/>
      <c r="N84" s="194"/>
      <c r="O84" s="194"/>
      <c r="P84" s="195"/>
    </row>
    <row r="85" spans="1:15" s="278" customFormat="1" ht="50.25" customHeight="1">
      <c r="A85" s="39" t="s">
        <v>197</v>
      </c>
      <c r="B85" s="39"/>
      <c r="C85" s="39"/>
      <c r="D85" s="169" t="s">
        <v>187</v>
      </c>
      <c r="E85" s="170"/>
      <c r="F85" s="99" t="s">
        <v>238</v>
      </c>
      <c r="G85" s="42">
        <f>H85+I85</f>
        <v>86120046</v>
      </c>
      <c r="H85" s="42">
        <f>H86+H87+H88+H89+H90+H93+H94+H95+H96+H97+H98+H99+H100+H101+H102+H103+H104+H106+H91</f>
        <v>85689706</v>
      </c>
      <c r="I85" s="42">
        <f>I86+I87+I88+I89+I90+I93+I94+I95+I96+I97+I98+I99+I100+I101+I102+I103+I104+I106</f>
        <v>430340</v>
      </c>
      <c r="J85" s="42">
        <f>J86+J87+J88+J89+J90+J93+J94+J95+J96+J97+J98+J99+J100+J101+J102+J103+J104+J106</f>
        <v>0</v>
      </c>
      <c r="K85" s="192"/>
      <c r="L85" s="192"/>
      <c r="M85" s="192"/>
      <c r="N85" s="198"/>
      <c r="O85" s="198"/>
    </row>
    <row r="86" spans="1:16" s="33" customFormat="1" ht="97.5" customHeight="1">
      <c r="A86" s="24" t="s">
        <v>236</v>
      </c>
      <c r="B86" s="24" t="s">
        <v>158</v>
      </c>
      <c r="C86" s="24" t="s">
        <v>124</v>
      </c>
      <c r="D86" s="29" t="s">
        <v>287</v>
      </c>
      <c r="E86" s="6" t="s">
        <v>2</v>
      </c>
      <c r="F86" s="6" t="s">
        <v>1</v>
      </c>
      <c r="G86" s="31">
        <f aca="true" t="shared" si="3" ref="G86:G104">H86+I86</f>
        <v>447000</v>
      </c>
      <c r="H86" s="8">
        <v>447000</v>
      </c>
      <c r="I86" s="19">
        <v>0</v>
      </c>
      <c r="J86" s="19">
        <v>0</v>
      </c>
      <c r="K86" s="199"/>
      <c r="L86" s="199"/>
      <c r="M86" s="192"/>
      <c r="N86" s="194"/>
      <c r="O86" s="194"/>
      <c r="P86" s="200"/>
    </row>
    <row r="87" spans="1:15" s="280" customFormat="1" ht="75" customHeight="1">
      <c r="A87" s="24" t="s">
        <v>198</v>
      </c>
      <c r="B87" s="24">
        <v>3031</v>
      </c>
      <c r="C87" s="24">
        <v>1030</v>
      </c>
      <c r="D87" s="86" t="s">
        <v>199</v>
      </c>
      <c r="E87" s="179" t="s">
        <v>374</v>
      </c>
      <c r="F87" s="179" t="s">
        <v>1</v>
      </c>
      <c r="G87" s="25">
        <f t="shared" si="3"/>
        <v>26550</v>
      </c>
      <c r="H87" s="23">
        <f>26550</f>
        <v>26550</v>
      </c>
      <c r="I87" s="19"/>
      <c r="J87" s="19"/>
      <c r="K87" s="196"/>
      <c r="L87" s="279"/>
      <c r="M87" s="196"/>
      <c r="N87" s="242"/>
      <c r="O87" s="242"/>
    </row>
    <row r="88" spans="1:15" s="280" customFormat="1" ht="69.75">
      <c r="A88" s="24" t="s">
        <v>288</v>
      </c>
      <c r="B88" s="24" t="s">
        <v>289</v>
      </c>
      <c r="C88" s="24" t="s">
        <v>291</v>
      </c>
      <c r="D88" s="86" t="s">
        <v>290</v>
      </c>
      <c r="E88" s="179"/>
      <c r="F88" s="179"/>
      <c r="G88" s="25">
        <f t="shared" si="3"/>
        <v>2000</v>
      </c>
      <c r="H88" s="23">
        <f>2000</f>
        <v>2000</v>
      </c>
      <c r="I88" s="19">
        <v>0</v>
      </c>
      <c r="J88" s="19">
        <v>0</v>
      </c>
      <c r="K88" s="196"/>
      <c r="L88" s="279"/>
      <c r="M88" s="196"/>
      <c r="N88" s="242"/>
      <c r="O88" s="242"/>
    </row>
    <row r="89" spans="1:15" s="237" customFormat="1" ht="93">
      <c r="A89" s="24" t="s">
        <v>200</v>
      </c>
      <c r="B89" s="24">
        <v>3033</v>
      </c>
      <c r="C89" s="24">
        <v>1070</v>
      </c>
      <c r="D89" s="86" t="s">
        <v>142</v>
      </c>
      <c r="E89" s="182"/>
      <c r="F89" s="179"/>
      <c r="G89" s="25">
        <f t="shared" si="3"/>
        <v>1297764</v>
      </c>
      <c r="H89" s="75">
        <f>1297764</f>
        <v>1297764</v>
      </c>
      <c r="I89" s="9">
        <v>0</v>
      </c>
      <c r="J89" s="9">
        <v>0</v>
      </c>
      <c r="K89" s="281"/>
      <c r="L89" s="248"/>
      <c r="M89" s="192"/>
      <c r="N89" s="194"/>
      <c r="O89" s="194"/>
    </row>
    <row r="90" spans="1:15" s="237" customFormat="1" ht="93">
      <c r="A90" s="24" t="s">
        <v>201</v>
      </c>
      <c r="B90" s="24">
        <v>3035</v>
      </c>
      <c r="C90" s="24">
        <v>1070</v>
      </c>
      <c r="D90" s="86" t="s">
        <v>143</v>
      </c>
      <c r="E90" s="182"/>
      <c r="F90" s="179"/>
      <c r="G90" s="25">
        <f t="shared" si="3"/>
        <v>604416</v>
      </c>
      <c r="H90" s="75">
        <f>604416</f>
        <v>604416</v>
      </c>
      <c r="I90" s="9">
        <v>0</v>
      </c>
      <c r="J90" s="9">
        <v>0</v>
      </c>
      <c r="K90" s="281"/>
      <c r="L90" s="281"/>
      <c r="M90" s="192"/>
      <c r="N90" s="194"/>
      <c r="O90" s="194"/>
    </row>
    <row r="91" spans="1:15" s="237" customFormat="1" ht="72.75" customHeight="1">
      <c r="A91" s="24" t="s">
        <v>202</v>
      </c>
      <c r="B91" s="24">
        <v>3036</v>
      </c>
      <c r="C91" s="24">
        <v>1070</v>
      </c>
      <c r="D91" s="86" t="s">
        <v>144</v>
      </c>
      <c r="E91" s="182"/>
      <c r="F91" s="179"/>
      <c r="G91" s="25">
        <f>H91+I91</f>
        <v>16620000</v>
      </c>
      <c r="H91" s="75">
        <f>16620000</f>
        <v>16620000</v>
      </c>
      <c r="I91" s="19">
        <v>0</v>
      </c>
      <c r="J91" s="19">
        <v>0</v>
      </c>
      <c r="K91" s="281"/>
      <c r="L91" s="281"/>
      <c r="M91" s="192"/>
      <c r="N91" s="194"/>
      <c r="O91" s="194"/>
    </row>
    <row r="92" spans="1:15" s="237" customFormat="1" ht="115.5" customHeight="1">
      <c r="A92" s="119" t="s">
        <v>46</v>
      </c>
      <c r="B92" s="119">
        <v>3050</v>
      </c>
      <c r="C92" s="119" t="s">
        <v>291</v>
      </c>
      <c r="D92" s="24" t="s">
        <v>47</v>
      </c>
      <c r="E92" s="182"/>
      <c r="F92" s="179"/>
      <c r="G92" s="25">
        <f>H92+I92</f>
        <v>219179</v>
      </c>
      <c r="H92" s="75">
        <f>219179</f>
        <v>219179</v>
      </c>
      <c r="I92" s="9">
        <v>0</v>
      </c>
      <c r="J92" s="9">
        <v>0</v>
      </c>
      <c r="K92" s="281"/>
      <c r="L92" s="281"/>
      <c r="M92" s="192"/>
      <c r="N92" s="194"/>
      <c r="O92" s="194"/>
    </row>
    <row r="93" spans="1:15" s="280" customFormat="1" ht="117.75" customHeight="1">
      <c r="A93" s="121"/>
      <c r="B93" s="121"/>
      <c r="C93" s="121"/>
      <c r="D93" s="74" t="s">
        <v>48</v>
      </c>
      <c r="E93" s="182"/>
      <c r="F93" s="179"/>
      <c r="G93" s="76">
        <f>H93+I93</f>
        <v>219179</v>
      </c>
      <c r="H93" s="77">
        <v>219179</v>
      </c>
      <c r="I93" s="78">
        <v>0</v>
      </c>
      <c r="J93" s="78">
        <v>0</v>
      </c>
      <c r="K93" s="279"/>
      <c r="L93" s="279"/>
      <c r="M93" s="196"/>
      <c r="N93" s="242"/>
      <c r="O93" s="242"/>
    </row>
    <row r="94" spans="1:15" s="195" customFormat="1" ht="53.25" customHeight="1">
      <c r="A94" s="15" t="s">
        <v>203</v>
      </c>
      <c r="B94" s="15">
        <v>3123</v>
      </c>
      <c r="C94" s="15">
        <v>1040</v>
      </c>
      <c r="D94" s="91" t="s">
        <v>174</v>
      </c>
      <c r="E94" s="183" t="s">
        <v>381</v>
      </c>
      <c r="F94" s="183" t="s">
        <v>1</v>
      </c>
      <c r="G94" s="62">
        <f t="shared" si="3"/>
        <v>325570</v>
      </c>
      <c r="H94" s="23">
        <f>325570</f>
        <v>325570</v>
      </c>
      <c r="I94" s="23">
        <v>0</v>
      </c>
      <c r="J94" s="23">
        <v>0</v>
      </c>
      <c r="K94" s="193"/>
      <c r="L94" s="193"/>
      <c r="M94" s="192"/>
      <c r="N94" s="194"/>
      <c r="O94" s="194"/>
    </row>
    <row r="95" spans="1:15" s="200" customFormat="1" ht="186">
      <c r="A95" s="24" t="s">
        <v>204</v>
      </c>
      <c r="B95" s="24">
        <v>3140</v>
      </c>
      <c r="C95" s="24">
        <v>1040</v>
      </c>
      <c r="D95" s="86" t="s">
        <v>173</v>
      </c>
      <c r="E95" s="183"/>
      <c r="F95" s="183"/>
      <c r="G95" s="62">
        <f t="shared" si="3"/>
        <v>4000000</v>
      </c>
      <c r="H95" s="75">
        <f>4000000</f>
        <v>4000000</v>
      </c>
      <c r="I95" s="19">
        <v>0</v>
      </c>
      <c r="J95" s="19">
        <v>0</v>
      </c>
      <c r="K95" s="199"/>
      <c r="L95" s="199"/>
      <c r="M95" s="192"/>
      <c r="N95" s="194"/>
      <c r="O95" s="194"/>
    </row>
    <row r="96" spans="1:15" s="200" customFormat="1" ht="205.5" customHeight="1">
      <c r="A96" s="24" t="s">
        <v>206</v>
      </c>
      <c r="B96" s="24" t="s">
        <v>341</v>
      </c>
      <c r="C96" s="24">
        <v>1010</v>
      </c>
      <c r="D96" s="92" t="s">
        <v>62</v>
      </c>
      <c r="E96" s="21" t="s">
        <v>389</v>
      </c>
      <c r="F96" s="5" t="s">
        <v>1</v>
      </c>
      <c r="G96" s="25">
        <f t="shared" si="3"/>
        <v>1843940</v>
      </c>
      <c r="H96" s="93">
        <f>1843940</f>
        <v>1843940</v>
      </c>
      <c r="I96" s="19">
        <v>0</v>
      </c>
      <c r="J96" s="19">
        <v>0</v>
      </c>
      <c r="K96" s="199"/>
      <c r="L96" s="199"/>
      <c r="M96" s="196"/>
      <c r="N96" s="242"/>
      <c r="O96" s="242"/>
    </row>
    <row r="97" spans="1:15" s="200" customFormat="1" ht="102" customHeight="1">
      <c r="A97" s="119" t="s">
        <v>205</v>
      </c>
      <c r="B97" s="119">
        <v>3180</v>
      </c>
      <c r="C97" s="119">
        <v>1060</v>
      </c>
      <c r="D97" s="122" t="s">
        <v>88</v>
      </c>
      <c r="E97" s="52" t="s">
        <v>389</v>
      </c>
      <c r="F97" s="5" t="s">
        <v>1</v>
      </c>
      <c r="G97" s="62">
        <f t="shared" si="3"/>
        <v>522700</v>
      </c>
      <c r="H97" s="23">
        <f>522700</f>
        <v>522700</v>
      </c>
      <c r="I97" s="19">
        <v>0</v>
      </c>
      <c r="J97" s="19">
        <v>0</v>
      </c>
      <c r="K97" s="196"/>
      <c r="L97" s="199"/>
      <c r="M97" s="192"/>
      <c r="N97" s="194"/>
      <c r="O97" s="194"/>
    </row>
    <row r="98" spans="1:15" s="200" customFormat="1" ht="202.5" customHeight="1">
      <c r="A98" s="120"/>
      <c r="B98" s="120"/>
      <c r="C98" s="120"/>
      <c r="D98" s="123"/>
      <c r="E98" s="94" t="s">
        <v>383</v>
      </c>
      <c r="F98" s="5" t="s">
        <v>1</v>
      </c>
      <c r="G98" s="25">
        <f t="shared" si="3"/>
        <v>464748</v>
      </c>
      <c r="H98" s="23">
        <v>464748</v>
      </c>
      <c r="I98" s="19">
        <v>0</v>
      </c>
      <c r="J98" s="19">
        <v>0</v>
      </c>
      <c r="K98" s="199"/>
      <c r="L98" s="199"/>
      <c r="M98" s="196"/>
      <c r="N98" s="242"/>
      <c r="O98" s="242"/>
    </row>
    <row r="99" spans="1:15" s="200" customFormat="1" ht="150" customHeight="1">
      <c r="A99" s="15" t="s">
        <v>58</v>
      </c>
      <c r="B99" s="15">
        <v>3192</v>
      </c>
      <c r="C99" s="15">
        <v>1030</v>
      </c>
      <c r="D99" s="91" t="s">
        <v>270</v>
      </c>
      <c r="E99" s="5" t="s">
        <v>389</v>
      </c>
      <c r="F99" s="5" t="s">
        <v>1</v>
      </c>
      <c r="G99" s="31">
        <f>H99+I99</f>
        <v>1128200</v>
      </c>
      <c r="H99" s="23">
        <f>1128200</f>
        <v>1128200</v>
      </c>
      <c r="I99" s="9">
        <v>0</v>
      </c>
      <c r="J99" s="9">
        <v>0</v>
      </c>
      <c r="K99" s="199"/>
      <c r="L99" s="199"/>
      <c r="M99" s="196"/>
      <c r="N99" s="242"/>
      <c r="O99" s="242"/>
    </row>
    <row r="100" spans="1:16" s="27" customFormat="1" ht="109.5" customHeight="1">
      <c r="A100" s="177" t="s">
        <v>59</v>
      </c>
      <c r="B100" s="177">
        <v>3241</v>
      </c>
      <c r="C100" s="177">
        <v>1090</v>
      </c>
      <c r="D100" s="157" t="s">
        <v>61</v>
      </c>
      <c r="E100" s="5" t="s">
        <v>389</v>
      </c>
      <c r="F100" s="5" t="s">
        <v>1</v>
      </c>
      <c r="G100" s="31">
        <f t="shared" si="3"/>
        <v>41014591.81</v>
      </c>
      <c r="H100" s="23">
        <v>40584251.81</v>
      </c>
      <c r="I100" s="9">
        <f>430340</f>
        <v>430340</v>
      </c>
      <c r="J100" s="9">
        <v>0</v>
      </c>
      <c r="K100" s="192"/>
      <c r="L100" s="193"/>
      <c r="M100" s="192"/>
      <c r="N100" s="194"/>
      <c r="O100" s="194"/>
      <c r="P100" s="195"/>
    </row>
    <row r="101" spans="1:16" s="27" customFormat="1" ht="155.25" customHeight="1">
      <c r="A101" s="178"/>
      <c r="B101" s="178"/>
      <c r="C101" s="178"/>
      <c r="D101" s="159"/>
      <c r="E101" s="5" t="s">
        <v>384</v>
      </c>
      <c r="F101" s="5" t="s">
        <v>1</v>
      </c>
      <c r="G101" s="31">
        <f t="shared" si="3"/>
        <v>2987416.19</v>
      </c>
      <c r="H101" s="23">
        <v>2987416.19</v>
      </c>
      <c r="I101" s="9">
        <v>0</v>
      </c>
      <c r="J101" s="9">
        <v>0</v>
      </c>
      <c r="K101" s="193"/>
      <c r="L101" s="193"/>
      <c r="M101" s="192"/>
      <c r="N101" s="194"/>
      <c r="O101" s="194"/>
      <c r="P101" s="195"/>
    </row>
    <row r="102" spans="1:16" s="27" customFormat="1" ht="112.5" customHeight="1">
      <c r="A102" s="175" t="s">
        <v>60</v>
      </c>
      <c r="B102" s="175" t="s">
        <v>56</v>
      </c>
      <c r="C102" s="155">
        <v>1090</v>
      </c>
      <c r="D102" s="176" t="s">
        <v>57</v>
      </c>
      <c r="E102" s="5" t="s">
        <v>382</v>
      </c>
      <c r="F102" s="5" t="s">
        <v>1</v>
      </c>
      <c r="G102" s="31">
        <f t="shared" si="3"/>
        <v>6600654</v>
      </c>
      <c r="H102" s="19">
        <v>6600654</v>
      </c>
      <c r="I102" s="9">
        <v>0</v>
      </c>
      <c r="J102" s="9">
        <v>0</v>
      </c>
      <c r="K102" s="192"/>
      <c r="L102" s="193"/>
      <c r="M102" s="192"/>
      <c r="N102" s="194"/>
      <c r="O102" s="194"/>
      <c r="P102" s="195"/>
    </row>
    <row r="103" spans="1:16" s="27" customFormat="1" ht="206.25" customHeight="1">
      <c r="A103" s="175"/>
      <c r="B103" s="175"/>
      <c r="C103" s="155"/>
      <c r="D103" s="176"/>
      <c r="E103" s="16" t="s">
        <v>383</v>
      </c>
      <c r="F103" s="5" t="s">
        <v>1</v>
      </c>
      <c r="G103" s="31">
        <f t="shared" si="3"/>
        <v>8015317</v>
      </c>
      <c r="H103" s="23">
        <v>8015317</v>
      </c>
      <c r="I103" s="9">
        <v>0</v>
      </c>
      <c r="J103" s="9">
        <v>0</v>
      </c>
      <c r="K103" s="282"/>
      <c r="L103" s="193"/>
      <c r="M103" s="192"/>
      <c r="N103" s="194"/>
      <c r="O103" s="194"/>
      <c r="P103" s="195"/>
    </row>
    <row r="104" spans="1:16" s="27" customFormat="1" ht="30.75" hidden="1">
      <c r="A104" s="175"/>
      <c r="B104" s="175"/>
      <c r="C104" s="155"/>
      <c r="D104" s="176"/>
      <c r="E104" s="5"/>
      <c r="F104" s="118"/>
      <c r="G104" s="31">
        <f t="shared" si="3"/>
        <v>0</v>
      </c>
      <c r="H104" s="19"/>
      <c r="I104" s="9">
        <v>0</v>
      </c>
      <c r="J104" s="9">
        <v>0</v>
      </c>
      <c r="K104" s="282"/>
      <c r="L104" s="193"/>
      <c r="M104" s="192"/>
      <c r="N104" s="194"/>
      <c r="O104" s="194"/>
      <c r="P104" s="195"/>
    </row>
    <row r="105" spans="1:16" s="27" customFormat="1" ht="117" customHeight="1" hidden="1">
      <c r="A105" s="15"/>
      <c r="B105" s="12"/>
      <c r="C105" s="12"/>
      <c r="D105" s="17"/>
      <c r="E105" s="5"/>
      <c r="F105" s="5"/>
      <c r="G105" s="31"/>
      <c r="H105" s="20"/>
      <c r="I105" s="9"/>
      <c r="J105" s="9"/>
      <c r="K105" s="192"/>
      <c r="L105" s="193"/>
      <c r="M105" s="192"/>
      <c r="N105" s="194"/>
      <c r="O105" s="194"/>
      <c r="P105" s="195"/>
    </row>
    <row r="106" spans="1:16" s="27" customFormat="1" ht="72.75" customHeight="1" hidden="1">
      <c r="A106" s="15"/>
      <c r="B106" s="12"/>
      <c r="C106" s="12"/>
      <c r="D106" s="17"/>
      <c r="E106" s="5"/>
      <c r="F106" s="5"/>
      <c r="G106" s="31"/>
      <c r="H106" s="20"/>
      <c r="I106" s="9"/>
      <c r="J106" s="9"/>
      <c r="K106" s="192"/>
      <c r="L106" s="193"/>
      <c r="M106" s="192"/>
      <c r="N106" s="194"/>
      <c r="O106" s="194"/>
      <c r="P106" s="195"/>
    </row>
    <row r="107" spans="1:16" s="27" customFormat="1" ht="39.75" customHeight="1">
      <c r="A107" s="36" t="s">
        <v>207</v>
      </c>
      <c r="B107" s="35"/>
      <c r="C107" s="35"/>
      <c r="D107" s="131" t="s">
        <v>148</v>
      </c>
      <c r="E107" s="132"/>
      <c r="F107" s="37" t="s">
        <v>238</v>
      </c>
      <c r="G107" s="79">
        <f>G108</f>
        <v>10501367</v>
      </c>
      <c r="H107" s="79">
        <f>H108</f>
        <v>10461367</v>
      </c>
      <c r="I107" s="79">
        <f>I108</f>
        <v>40000</v>
      </c>
      <c r="J107" s="79">
        <f>J108</f>
        <v>40000</v>
      </c>
      <c r="K107" s="192"/>
      <c r="L107" s="193"/>
      <c r="M107" s="192"/>
      <c r="N107" s="194"/>
      <c r="O107" s="194"/>
      <c r="P107" s="195"/>
    </row>
    <row r="108" spans="1:16" s="238" customFormat="1" ht="39" customHeight="1">
      <c r="A108" s="40" t="s">
        <v>208</v>
      </c>
      <c r="B108" s="39"/>
      <c r="C108" s="39"/>
      <c r="D108" s="129" t="s">
        <v>171</v>
      </c>
      <c r="E108" s="130"/>
      <c r="F108" s="41" t="s">
        <v>238</v>
      </c>
      <c r="G108" s="43">
        <f>H108+I108</f>
        <v>10501367</v>
      </c>
      <c r="H108" s="43">
        <f>SUM(H109+H110+H111+H112+H114+H115)</f>
        <v>10461367</v>
      </c>
      <c r="I108" s="43">
        <f>SUM(I109+I110+I111+I112+I114+I115)</f>
        <v>40000</v>
      </c>
      <c r="J108" s="43">
        <f>SUM(J109+J110+J111+J112+J116)</f>
        <v>40000</v>
      </c>
      <c r="K108" s="187"/>
      <c r="L108" s="187"/>
      <c r="M108" s="187"/>
      <c r="N108" s="198"/>
      <c r="O108" s="198"/>
      <c r="P108" s="237"/>
    </row>
    <row r="109" spans="1:16" s="33" customFormat="1" ht="103.5" customHeight="1">
      <c r="A109" s="24" t="s">
        <v>237</v>
      </c>
      <c r="B109" s="24" t="s">
        <v>158</v>
      </c>
      <c r="C109" s="24" t="s">
        <v>124</v>
      </c>
      <c r="D109" s="29" t="s">
        <v>287</v>
      </c>
      <c r="E109" s="6" t="s">
        <v>5</v>
      </c>
      <c r="F109" s="6" t="s">
        <v>1</v>
      </c>
      <c r="G109" s="7">
        <f>H109+I109</f>
        <v>128000</v>
      </c>
      <c r="H109" s="8">
        <v>128000</v>
      </c>
      <c r="I109" s="19">
        <v>0</v>
      </c>
      <c r="J109" s="19">
        <v>0</v>
      </c>
      <c r="K109" s="199"/>
      <c r="L109" s="199"/>
      <c r="M109" s="192"/>
      <c r="N109" s="194"/>
      <c r="O109" s="194"/>
      <c r="P109" s="200"/>
    </row>
    <row r="110" spans="1:16" s="27" customFormat="1" ht="168.75" customHeight="1">
      <c r="A110" s="15" t="s">
        <v>209</v>
      </c>
      <c r="B110" s="12" t="s">
        <v>210</v>
      </c>
      <c r="C110" s="12" t="s">
        <v>133</v>
      </c>
      <c r="D110" s="60" t="s">
        <v>293</v>
      </c>
      <c r="E110" s="141" t="s">
        <v>28</v>
      </c>
      <c r="F110" s="142" t="s">
        <v>1</v>
      </c>
      <c r="G110" s="62">
        <f>H110+I110</f>
        <v>7792807</v>
      </c>
      <c r="H110" s="9">
        <v>7792807</v>
      </c>
      <c r="I110" s="9">
        <v>0</v>
      </c>
      <c r="J110" s="9">
        <v>0</v>
      </c>
      <c r="K110" s="283"/>
      <c r="L110" s="192"/>
      <c r="M110" s="192"/>
      <c r="N110" s="194"/>
      <c r="O110" s="194"/>
      <c r="P110" s="195"/>
    </row>
    <row r="111" spans="1:16" s="27" customFormat="1" ht="70.5" customHeight="1">
      <c r="A111" s="15" t="s">
        <v>211</v>
      </c>
      <c r="B111" s="12" t="s">
        <v>212</v>
      </c>
      <c r="C111" s="12" t="s">
        <v>133</v>
      </c>
      <c r="D111" s="60" t="s">
        <v>175</v>
      </c>
      <c r="E111" s="141"/>
      <c r="F111" s="142"/>
      <c r="G111" s="62">
        <f>H111+I111</f>
        <v>354000</v>
      </c>
      <c r="H111" s="9">
        <v>354000</v>
      </c>
      <c r="I111" s="9">
        <v>0</v>
      </c>
      <c r="J111" s="9">
        <v>0</v>
      </c>
      <c r="K111" s="283"/>
      <c r="L111" s="193"/>
      <c r="M111" s="192"/>
      <c r="N111" s="194"/>
      <c r="O111" s="194"/>
      <c r="P111" s="195"/>
    </row>
    <row r="112" spans="1:16" s="27" customFormat="1" ht="64.5" customHeight="1">
      <c r="A112" s="15" t="s">
        <v>227</v>
      </c>
      <c r="B112" s="15" t="s">
        <v>228</v>
      </c>
      <c r="C112" s="15" t="s">
        <v>133</v>
      </c>
      <c r="D112" s="61" t="s">
        <v>229</v>
      </c>
      <c r="E112" s="141"/>
      <c r="F112" s="142"/>
      <c r="G112" s="62">
        <f>H112+I112</f>
        <v>2146560</v>
      </c>
      <c r="H112" s="9">
        <v>2106560</v>
      </c>
      <c r="I112" s="9">
        <v>40000</v>
      </c>
      <c r="J112" s="9">
        <v>40000</v>
      </c>
      <c r="K112" s="284"/>
      <c r="L112" s="193"/>
      <c r="M112" s="192"/>
      <c r="N112" s="194"/>
      <c r="O112" s="194"/>
      <c r="P112" s="195"/>
    </row>
    <row r="113" spans="1:16" s="27" customFormat="1" ht="314.25" customHeight="1" hidden="1">
      <c r="A113" s="15"/>
      <c r="B113" s="15"/>
      <c r="C113" s="15"/>
      <c r="D113" s="285"/>
      <c r="E113" s="141"/>
      <c r="F113" s="142"/>
      <c r="G113" s="62"/>
      <c r="H113" s="9"/>
      <c r="I113" s="9"/>
      <c r="J113" s="9"/>
      <c r="K113" s="284"/>
      <c r="L113" s="193"/>
      <c r="M113" s="192"/>
      <c r="N113" s="194"/>
      <c r="O113" s="194"/>
      <c r="P113" s="195"/>
    </row>
    <row r="114" spans="1:16" s="27" customFormat="1" ht="69.75">
      <c r="A114" s="24" t="s">
        <v>66</v>
      </c>
      <c r="B114" s="12">
        <v>3242</v>
      </c>
      <c r="C114" s="12">
        <v>1090</v>
      </c>
      <c r="D114" s="17" t="s">
        <v>57</v>
      </c>
      <c r="E114" s="141"/>
      <c r="F114" s="142"/>
      <c r="G114" s="62">
        <f>H114+I114</f>
        <v>80000</v>
      </c>
      <c r="H114" s="9">
        <v>80000</v>
      </c>
      <c r="I114" s="19">
        <v>0</v>
      </c>
      <c r="J114" s="19">
        <v>0</v>
      </c>
      <c r="K114" s="284"/>
      <c r="L114" s="193"/>
      <c r="M114" s="192"/>
      <c r="N114" s="194"/>
      <c r="O114" s="194"/>
      <c r="P114" s="195"/>
    </row>
    <row r="115" spans="1:16" s="27" customFormat="1" ht="219.75" customHeight="1" hidden="1">
      <c r="A115" s="24"/>
      <c r="B115" s="12"/>
      <c r="C115" s="12"/>
      <c r="D115" s="17"/>
      <c r="E115" s="141"/>
      <c r="F115" s="142"/>
      <c r="G115" s="62"/>
      <c r="H115" s="9"/>
      <c r="I115" s="19"/>
      <c r="J115" s="19"/>
      <c r="K115" s="284"/>
      <c r="L115" s="193"/>
      <c r="M115" s="192"/>
      <c r="N115" s="194"/>
      <c r="O115" s="194"/>
      <c r="P115" s="195"/>
    </row>
    <row r="116" spans="1:16" s="33" customFormat="1" ht="338.25" customHeight="1" hidden="1">
      <c r="A116" s="286"/>
      <c r="B116" s="287"/>
      <c r="C116" s="286"/>
      <c r="D116" s="285"/>
      <c r="E116" s="141"/>
      <c r="F116" s="142"/>
      <c r="G116" s="62"/>
      <c r="H116" s="9"/>
      <c r="I116" s="19"/>
      <c r="J116" s="19"/>
      <c r="K116" s="199"/>
      <c r="L116" s="199"/>
      <c r="M116" s="192"/>
      <c r="N116" s="194"/>
      <c r="O116" s="194"/>
      <c r="P116" s="200"/>
    </row>
    <row r="117" spans="1:16" s="27" customFormat="1" ht="44.25" customHeight="1">
      <c r="A117" s="35" t="s">
        <v>74</v>
      </c>
      <c r="B117" s="88"/>
      <c r="C117" s="36"/>
      <c r="D117" s="126" t="s">
        <v>380</v>
      </c>
      <c r="E117" s="127"/>
      <c r="F117" s="80" t="s">
        <v>238</v>
      </c>
      <c r="G117" s="38">
        <f>G118</f>
        <v>24702197</v>
      </c>
      <c r="H117" s="38">
        <f>H118</f>
        <v>24552197</v>
      </c>
      <c r="I117" s="38">
        <f>I118</f>
        <v>150000</v>
      </c>
      <c r="J117" s="38">
        <f>J118</f>
        <v>150000</v>
      </c>
      <c r="K117" s="192"/>
      <c r="L117" s="193"/>
      <c r="M117" s="192"/>
      <c r="N117" s="194"/>
      <c r="O117" s="194"/>
      <c r="P117" s="195"/>
    </row>
    <row r="118" spans="1:16" s="27" customFormat="1" ht="42" customHeight="1">
      <c r="A118" s="39" t="s">
        <v>75</v>
      </c>
      <c r="B118" s="89"/>
      <c r="C118" s="40"/>
      <c r="D118" s="143" t="s">
        <v>301</v>
      </c>
      <c r="E118" s="144"/>
      <c r="F118" s="41" t="s">
        <v>238</v>
      </c>
      <c r="G118" s="90">
        <f>H118+I118</f>
        <v>24702197</v>
      </c>
      <c r="H118" s="90">
        <f>SUM(H119+H120+H121+H122+H123+H124+H125+H126+H127+H129+H130+H131+H128)</f>
        <v>24552197</v>
      </c>
      <c r="I118" s="90">
        <f>SUM(I119+I120+I121+I122+I123+I124+I125+I126+I127+I129+I130+I131+I128)</f>
        <v>150000</v>
      </c>
      <c r="J118" s="90">
        <f>SUM(J119+J120+J121+J122+J123+J124+J125+J126+J127+J129+J130+J131+J128)</f>
        <v>150000</v>
      </c>
      <c r="K118" s="192"/>
      <c r="L118" s="192"/>
      <c r="M118" s="192"/>
      <c r="N118" s="198"/>
      <c r="O118" s="198"/>
      <c r="P118" s="195"/>
    </row>
    <row r="119" spans="1:16" s="27" customFormat="1" ht="97.5" customHeight="1">
      <c r="A119" s="15" t="s">
        <v>170</v>
      </c>
      <c r="B119" s="15" t="s">
        <v>158</v>
      </c>
      <c r="C119" s="15" t="s">
        <v>124</v>
      </c>
      <c r="D119" s="29" t="s">
        <v>287</v>
      </c>
      <c r="E119" s="6" t="s">
        <v>5</v>
      </c>
      <c r="F119" s="6" t="s">
        <v>1</v>
      </c>
      <c r="G119" s="7">
        <f>H119+I119</f>
        <v>1217000</v>
      </c>
      <c r="H119" s="8">
        <v>1217000</v>
      </c>
      <c r="I119" s="19">
        <v>0</v>
      </c>
      <c r="J119" s="19">
        <v>0</v>
      </c>
      <c r="K119" s="193"/>
      <c r="L119" s="193"/>
      <c r="M119" s="192"/>
      <c r="N119" s="194"/>
      <c r="O119" s="194"/>
      <c r="P119" s="195"/>
    </row>
    <row r="120" spans="1:16" s="27" customFormat="1" ht="93">
      <c r="A120" s="12" t="s">
        <v>76</v>
      </c>
      <c r="B120" s="13" t="s">
        <v>191</v>
      </c>
      <c r="C120" s="12" t="s">
        <v>133</v>
      </c>
      <c r="D120" s="14" t="s">
        <v>172</v>
      </c>
      <c r="E120" s="140" t="s">
        <v>29</v>
      </c>
      <c r="F120" s="140" t="s">
        <v>377</v>
      </c>
      <c r="G120" s="18">
        <f aca="true" t="shared" si="4" ref="G120:G130">H120+I120</f>
        <v>5131255</v>
      </c>
      <c r="H120" s="20">
        <v>5131255</v>
      </c>
      <c r="I120" s="9">
        <v>0</v>
      </c>
      <c r="J120" s="9">
        <v>0</v>
      </c>
      <c r="K120" s="193"/>
      <c r="L120" s="193"/>
      <c r="M120" s="192"/>
      <c r="N120" s="194"/>
      <c r="O120" s="194"/>
      <c r="P120" s="195"/>
    </row>
    <row r="121" spans="1:16" s="27" customFormat="1" ht="69.75">
      <c r="A121" s="12" t="s">
        <v>77</v>
      </c>
      <c r="B121" s="13">
        <v>3242</v>
      </c>
      <c r="C121" s="12" t="s">
        <v>78</v>
      </c>
      <c r="D121" s="63" t="s">
        <v>57</v>
      </c>
      <c r="E121" s="140"/>
      <c r="F121" s="140"/>
      <c r="G121" s="18">
        <f t="shared" si="4"/>
        <v>362127</v>
      </c>
      <c r="H121" s="20">
        <v>362127</v>
      </c>
      <c r="I121" s="9">
        <v>0</v>
      </c>
      <c r="J121" s="9">
        <v>0</v>
      </c>
      <c r="K121" s="193"/>
      <c r="L121" s="193"/>
      <c r="M121" s="192"/>
      <c r="N121" s="194"/>
      <c r="O121" s="194"/>
      <c r="P121" s="195"/>
    </row>
    <row r="122" spans="1:16" s="27" customFormat="1" ht="102" customHeight="1" hidden="1">
      <c r="A122" s="15"/>
      <c r="B122" s="13"/>
      <c r="C122" s="15"/>
      <c r="D122" s="63"/>
      <c r="E122" s="288"/>
      <c r="F122" s="21"/>
      <c r="G122" s="18"/>
      <c r="H122" s="20"/>
      <c r="I122" s="9"/>
      <c r="J122" s="9"/>
      <c r="K122" s="192"/>
      <c r="L122" s="193"/>
      <c r="M122" s="192"/>
      <c r="N122" s="194"/>
      <c r="O122" s="194"/>
      <c r="P122" s="195"/>
    </row>
    <row r="123" spans="1:16" s="27" customFormat="1" ht="104.25" customHeight="1" hidden="1">
      <c r="A123" s="15"/>
      <c r="B123" s="13"/>
      <c r="C123" s="15"/>
      <c r="D123" s="63"/>
      <c r="E123" s="289"/>
      <c r="F123" s="21"/>
      <c r="G123" s="18"/>
      <c r="H123" s="20"/>
      <c r="I123" s="9"/>
      <c r="J123" s="9"/>
      <c r="K123" s="193"/>
      <c r="L123" s="193"/>
      <c r="M123" s="192"/>
      <c r="N123" s="194"/>
      <c r="O123" s="194"/>
      <c r="P123" s="195"/>
    </row>
    <row r="124" spans="1:16" s="27" customFormat="1" ht="91.5" customHeight="1">
      <c r="A124" s="12" t="s">
        <v>79</v>
      </c>
      <c r="B124" s="13" t="s">
        <v>243</v>
      </c>
      <c r="C124" s="12" t="s">
        <v>134</v>
      </c>
      <c r="D124" s="14" t="s">
        <v>245</v>
      </c>
      <c r="E124" s="136" t="s">
        <v>30</v>
      </c>
      <c r="F124" s="133" t="s">
        <v>1</v>
      </c>
      <c r="G124" s="18">
        <f t="shared" si="4"/>
        <v>749677</v>
      </c>
      <c r="H124" s="64">
        <v>749677</v>
      </c>
      <c r="I124" s="9">
        <v>0</v>
      </c>
      <c r="J124" s="9">
        <v>0</v>
      </c>
      <c r="K124" s="193"/>
      <c r="L124" s="193"/>
      <c r="M124" s="192"/>
      <c r="N124" s="194"/>
      <c r="O124" s="194"/>
      <c r="P124" s="195"/>
    </row>
    <row r="125" spans="1:16" s="27" customFormat="1" ht="93" customHeight="1">
      <c r="A125" s="12" t="s">
        <v>80</v>
      </c>
      <c r="B125" s="13" t="s">
        <v>81</v>
      </c>
      <c r="C125" s="12" t="s">
        <v>134</v>
      </c>
      <c r="D125" s="14" t="s">
        <v>357</v>
      </c>
      <c r="E125" s="137"/>
      <c r="F125" s="134"/>
      <c r="G125" s="18">
        <f t="shared" si="4"/>
        <v>63053</v>
      </c>
      <c r="H125" s="64">
        <v>63053</v>
      </c>
      <c r="I125" s="9">
        <v>0</v>
      </c>
      <c r="J125" s="9">
        <v>0</v>
      </c>
      <c r="K125" s="193"/>
      <c r="L125" s="193"/>
      <c r="M125" s="192"/>
      <c r="N125" s="194"/>
      <c r="O125" s="194"/>
      <c r="P125" s="195"/>
    </row>
    <row r="126" spans="1:16" s="27" customFormat="1" ht="91.5" customHeight="1">
      <c r="A126" s="12" t="s">
        <v>82</v>
      </c>
      <c r="B126" s="13" t="s">
        <v>108</v>
      </c>
      <c r="C126" s="12" t="s">
        <v>134</v>
      </c>
      <c r="D126" s="60" t="s">
        <v>109</v>
      </c>
      <c r="E126" s="137"/>
      <c r="F126" s="134"/>
      <c r="G126" s="18">
        <f t="shared" si="4"/>
        <v>1617281</v>
      </c>
      <c r="H126" s="64">
        <v>1467281</v>
      </c>
      <c r="I126" s="9">
        <v>150000</v>
      </c>
      <c r="J126" s="9">
        <f>I126</f>
        <v>150000</v>
      </c>
      <c r="K126" s="192"/>
      <c r="L126" s="193"/>
      <c r="M126" s="192"/>
      <c r="N126" s="194"/>
      <c r="O126" s="194"/>
      <c r="P126" s="195"/>
    </row>
    <row r="127" spans="1:16" s="27" customFormat="1" ht="97.5" customHeight="1">
      <c r="A127" s="12" t="s">
        <v>83</v>
      </c>
      <c r="B127" s="13" t="s">
        <v>248</v>
      </c>
      <c r="C127" s="12" t="s">
        <v>134</v>
      </c>
      <c r="D127" s="14" t="s">
        <v>249</v>
      </c>
      <c r="E127" s="137"/>
      <c r="F127" s="134"/>
      <c r="G127" s="18">
        <f t="shared" si="4"/>
        <v>378200</v>
      </c>
      <c r="H127" s="64">
        <v>378200</v>
      </c>
      <c r="I127" s="9">
        <v>0</v>
      </c>
      <c r="J127" s="9">
        <v>0</v>
      </c>
      <c r="K127" s="193"/>
      <c r="L127" s="193"/>
      <c r="M127" s="192"/>
      <c r="N127" s="194"/>
      <c r="O127" s="194"/>
      <c r="P127" s="195"/>
    </row>
    <row r="128" spans="1:16" s="27" customFormat="1" ht="97.5" customHeight="1">
      <c r="A128" s="15" t="s">
        <v>387</v>
      </c>
      <c r="B128" s="15" t="s">
        <v>244</v>
      </c>
      <c r="C128" s="24" t="s">
        <v>134</v>
      </c>
      <c r="D128" s="10" t="s">
        <v>246</v>
      </c>
      <c r="E128" s="137"/>
      <c r="F128" s="134"/>
      <c r="G128" s="18">
        <f>H128+I128</f>
        <v>11193208</v>
      </c>
      <c r="H128" s="64">
        <v>11193208</v>
      </c>
      <c r="I128" s="9">
        <v>0</v>
      </c>
      <c r="J128" s="9"/>
      <c r="K128" s="193"/>
      <c r="L128" s="193"/>
      <c r="M128" s="192"/>
      <c r="N128" s="194"/>
      <c r="O128" s="194"/>
      <c r="P128" s="195"/>
    </row>
    <row r="129" spans="1:16" s="27" customFormat="1" ht="116.25" customHeight="1">
      <c r="A129" s="12" t="s">
        <v>84</v>
      </c>
      <c r="B129" s="13" t="s">
        <v>85</v>
      </c>
      <c r="C129" s="12" t="s">
        <v>134</v>
      </c>
      <c r="D129" s="60" t="s">
        <v>178</v>
      </c>
      <c r="E129" s="137"/>
      <c r="F129" s="134"/>
      <c r="G129" s="65">
        <f t="shared" si="4"/>
        <v>2409009</v>
      </c>
      <c r="H129" s="64">
        <v>2409009</v>
      </c>
      <c r="I129" s="64">
        <v>0</v>
      </c>
      <c r="J129" s="64">
        <v>0</v>
      </c>
      <c r="K129" s="193"/>
      <c r="L129" s="193"/>
      <c r="M129" s="192"/>
      <c r="N129" s="194"/>
      <c r="O129" s="194"/>
      <c r="P129" s="195"/>
    </row>
    <row r="130" spans="1:16" s="27" customFormat="1" ht="100.5" customHeight="1">
      <c r="A130" s="12" t="s">
        <v>86</v>
      </c>
      <c r="B130" s="13" t="s">
        <v>87</v>
      </c>
      <c r="C130" s="12" t="s">
        <v>134</v>
      </c>
      <c r="D130" s="14" t="s">
        <v>247</v>
      </c>
      <c r="E130" s="138"/>
      <c r="F130" s="135"/>
      <c r="G130" s="18">
        <f t="shared" si="4"/>
        <v>1581387</v>
      </c>
      <c r="H130" s="64">
        <v>1581387</v>
      </c>
      <c r="I130" s="9">
        <v>0</v>
      </c>
      <c r="J130" s="9">
        <v>0</v>
      </c>
      <c r="K130" s="193"/>
      <c r="L130" s="193"/>
      <c r="M130" s="192"/>
      <c r="N130" s="194"/>
      <c r="O130" s="194"/>
      <c r="P130" s="195"/>
    </row>
    <row r="131" spans="1:16" s="27" customFormat="1" ht="105" customHeight="1" hidden="1">
      <c r="A131" s="12"/>
      <c r="B131" s="13"/>
      <c r="C131" s="12"/>
      <c r="D131" s="14"/>
      <c r="E131" s="47"/>
      <c r="F131" s="21"/>
      <c r="G131" s="18"/>
      <c r="H131" s="64"/>
      <c r="I131" s="9"/>
      <c r="J131" s="9"/>
      <c r="K131" s="192"/>
      <c r="L131" s="193"/>
      <c r="M131" s="192"/>
      <c r="N131" s="194"/>
      <c r="O131" s="194"/>
      <c r="P131" s="195"/>
    </row>
    <row r="132" spans="1:16" s="27" customFormat="1" ht="42" customHeight="1">
      <c r="A132" s="36" t="s">
        <v>363</v>
      </c>
      <c r="B132" s="35"/>
      <c r="C132" s="35"/>
      <c r="D132" s="131" t="s">
        <v>364</v>
      </c>
      <c r="E132" s="132"/>
      <c r="F132" s="37" t="s">
        <v>238</v>
      </c>
      <c r="G132" s="79">
        <f>G133</f>
        <v>2251090</v>
      </c>
      <c r="H132" s="79">
        <f>H133</f>
        <v>2251090</v>
      </c>
      <c r="I132" s="79">
        <f>I133</f>
        <v>0</v>
      </c>
      <c r="J132" s="79">
        <f>J133</f>
        <v>0</v>
      </c>
      <c r="K132" s="192"/>
      <c r="L132" s="193"/>
      <c r="M132" s="192"/>
      <c r="N132" s="194"/>
      <c r="O132" s="194"/>
      <c r="P132" s="195"/>
    </row>
    <row r="133" spans="1:16" s="27" customFormat="1" ht="73.5" customHeight="1">
      <c r="A133" s="39" t="s">
        <v>365</v>
      </c>
      <c r="B133" s="40"/>
      <c r="C133" s="40"/>
      <c r="D133" s="139" t="s">
        <v>307</v>
      </c>
      <c r="E133" s="139"/>
      <c r="F133" s="41" t="s">
        <v>238</v>
      </c>
      <c r="G133" s="42">
        <f>H133+I133</f>
        <v>2251090</v>
      </c>
      <c r="H133" s="42">
        <f>H134+H135+H136</f>
        <v>2251090</v>
      </c>
      <c r="I133" s="42">
        <f>I134+I135+I136</f>
        <v>0</v>
      </c>
      <c r="J133" s="42">
        <f>J134+J135+J136</f>
        <v>0</v>
      </c>
      <c r="K133" s="198"/>
      <c r="L133" s="198"/>
      <c r="M133" s="198"/>
      <c r="N133" s="198"/>
      <c r="O133" s="198"/>
      <c r="P133" s="195"/>
    </row>
    <row r="134" spans="1:16" s="27" customFormat="1" ht="120" customHeight="1" hidden="1">
      <c r="A134" s="15"/>
      <c r="B134" s="15"/>
      <c r="C134" s="15"/>
      <c r="D134" s="17"/>
      <c r="E134" s="6"/>
      <c r="F134" s="6"/>
      <c r="G134" s="7"/>
      <c r="H134" s="8"/>
      <c r="I134" s="9"/>
      <c r="J134" s="9"/>
      <c r="K134" s="193"/>
      <c r="L134" s="192"/>
      <c r="M134" s="192"/>
      <c r="N134" s="194"/>
      <c r="O134" s="194"/>
      <c r="P134" s="195"/>
    </row>
    <row r="135" spans="1:16" s="27" customFormat="1" ht="96.75" customHeight="1">
      <c r="A135" s="15" t="s">
        <v>366</v>
      </c>
      <c r="B135" s="15" t="s">
        <v>56</v>
      </c>
      <c r="C135" s="15" t="s">
        <v>78</v>
      </c>
      <c r="D135" s="17" t="s">
        <v>57</v>
      </c>
      <c r="E135" s="6" t="s">
        <v>382</v>
      </c>
      <c r="F135" s="6" t="s">
        <v>265</v>
      </c>
      <c r="G135" s="7">
        <f>SUM(H135+I135)</f>
        <v>200000</v>
      </c>
      <c r="H135" s="11">
        <v>200000</v>
      </c>
      <c r="I135" s="9">
        <v>0</v>
      </c>
      <c r="J135" s="9">
        <v>0</v>
      </c>
      <c r="K135" s="193"/>
      <c r="L135" s="192"/>
      <c r="M135" s="192"/>
      <c r="N135" s="194"/>
      <c r="O135" s="194"/>
      <c r="P135" s="195"/>
    </row>
    <row r="136" spans="1:16" s="27" customFormat="1" ht="101.25" customHeight="1">
      <c r="A136" s="12" t="s">
        <v>367</v>
      </c>
      <c r="B136" s="13" t="s">
        <v>308</v>
      </c>
      <c r="C136" s="12" t="s">
        <v>127</v>
      </c>
      <c r="D136" s="14" t="s">
        <v>252</v>
      </c>
      <c r="E136" s="15" t="s">
        <v>370</v>
      </c>
      <c r="F136" s="16" t="s">
        <v>265</v>
      </c>
      <c r="G136" s="7">
        <f>SUM(H136+I136)</f>
        <v>2051090</v>
      </c>
      <c r="H136" s="8">
        <v>2051090</v>
      </c>
      <c r="I136" s="9">
        <v>0</v>
      </c>
      <c r="J136" s="9">
        <v>0</v>
      </c>
      <c r="K136" s="193"/>
      <c r="L136" s="192"/>
      <c r="M136" s="192"/>
      <c r="N136" s="194"/>
      <c r="O136" s="194"/>
      <c r="P136" s="195"/>
    </row>
    <row r="137" spans="1:16" s="27" customFormat="1" ht="42" customHeight="1">
      <c r="A137" s="36" t="s">
        <v>213</v>
      </c>
      <c r="B137" s="35"/>
      <c r="C137" s="35"/>
      <c r="D137" s="131" t="s">
        <v>155</v>
      </c>
      <c r="E137" s="132"/>
      <c r="F137" s="37" t="s">
        <v>238</v>
      </c>
      <c r="G137" s="79">
        <f>G138</f>
        <v>452740955</v>
      </c>
      <c r="H137" s="79">
        <f>H138</f>
        <v>340278200</v>
      </c>
      <c r="I137" s="79">
        <f>I138</f>
        <v>112462755</v>
      </c>
      <c r="J137" s="79">
        <f>J138</f>
        <v>112462755</v>
      </c>
      <c r="K137" s="192"/>
      <c r="L137" s="193"/>
      <c r="M137" s="192"/>
      <c r="N137" s="194"/>
      <c r="O137" s="194"/>
      <c r="P137" s="195"/>
    </row>
    <row r="138" spans="1:16" s="27" customFormat="1" ht="67.5" customHeight="1">
      <c r="A138" s="40" t="s">
        <v>214</v>
      </c>
      <c r="B138" s="39"/>
      <c r="C138" s="39"/>
      <c r="D138" s="129" t="s">
        <v>156</v>
      </c>
      <c r="E138" s="130"/>
      <c r="F138" s="41" t="s">
        <v>238</v>
      </c>
      <c r="G138" s="83">
        <f>G139+G140+G141+G142+G143+G145+G147+G149+G154+G155+G158+G160+G161+G162+G165+G166+G167+G168+G169+G170+G171+G172+G173+G174+G176+G177+G181+G182+G183+G186+G187+G188+G189+G190+G191+G192+G193+G194+G197+G198+G201+G199+G202+G203+G200</f>
        <v>452740955</v>
      </c>
      <c r="H138" s="83">
        <f>H139+H140+H141+H142+H143+H145+H149+H154+H155+H158+H160+H161+H162+H165+H166+H167+H168+H169+H170+H171+H172+H173+H174+H176+H177+H181+H182+H183+H186+H187+H188+H189+H190+H191+H192+H193+H197+H198+H201+H199+H202+H203+H200</f>
        <v>340278200</v>
      </c>
      <c r="I138" s="83">
        <f>I139+I140+I141+I142+I143+I145+I149+I154+I155+I158+I160+I161+I162+I165+I166+I167+I168+I169+I170+I171+I172+I173+I174+I176+I177+I181+I182+I183+I186+I187+I188+I189+I190+I191+I192+I193+I197+I198+I201+I199+I202+I203+I200+I147+I194</f>
        <v>112462755</v>
      </c>
      <c r="J138" s="83">
        <f>J139+J140+J141+J142+J143+J145+J149+J154+J155+J158+J160+J161+J162+J165+J166+J167+J168+J169+J170+J171+J172+J173+J174+J176+J177+J181+J182+J183+J186+J187+J188+J189+J190+J191+J192+J193+J197+J198+J201+J199+J202+J203+J200+J194+J147</f>
        <v>112462755</v>
      </c>
      <c r="K138" s="192"/>
      <c r="L138" s="192"/>
      <c r="M138" s="192"/>
      <c r="N138" s="198"/>
      <c r="O138" s="198"/>
      <c r="P138" s="195"/>
    </row>
    <row r="139" spans="1:16" s="27" customFormat="1" ht="97.5" customHeight="1">
      <c r="A139" s="30">
        <v>1510180</v>
      </c>
      <c r="B139" s="24" t="s">
        <v>158</v>
      </c>
      <c r="C139" s="24" t="s">
        <v>124</v>
      </c>
      <c r="D139" s="17" t="s">
        <v>287</v>
      </c>
      <c r="E139" s="6" t="s">
        <v>5</v>
      </c>
      <c r="F139" s="6" t="s">
        <v>1</v>
      </c>
      <c r="G139" s="34">
        <f>H139+I139</f>
        <v>1278000</v>
      </c>
      <c r="H139" s="8">
        <v>1278000</v>
      </c>
      <c r="I139" s="19">
        <v>0</v>
      </c>
      <c r="J139" s="19">
        <v>0</v>
      </c>
      <c r="K139" s="192"/>
      <c r="L139" s="192"/>
      <c r="M139" s="192"/>
      <c r="N139" s="194"/>
      <c r="O139" s="194"/>
      <c r="P139" s="195"/>
    </row>
    <row r="140" spans="1:16" s="27" customFormat="1" ht="98.25" customHeight="1">
      <c r="A140" s="95">
        <v>1513210</v>
      </c>
      <c r="B140" s="12">
        <v>3210</v>
      </c>
      <c r="C140" s="12" t="s">
        <v>125</v>
      </c>
      <c r="D140" s="17" t="s">
        <v>126</v>
      </c>
      <c r="E140" s="15" t="s">
        <v>370</v>
      </c>
      <c r="F140" s="16" t="s">
        <v>1</v>
      </c>
      <c r="G140" s="34">
        <f>H140+I140</f>
        <v>140100</v>
      </c>
      <c r="H140" s="19">
        <v>140100</v>
      </c>
      <c r="I140" s="9">
        <v>0</v>
      </c>
      <c r="J140" s="19">
        <f>I140</f>
        <v>0</v>
      </c>
      <c r="K140" s="193"/>
      <c r="L140" s="193"/>
      <c r="M140" s="193"/>
      <c r="N140" s="194"/>
      <c r="O140" s="194"/>
      <c r="P140" s="195"/>
    </row>
    <row r="141" spans="1:16" s="27" customFormat="1" ht="95.25" customHeight="1">
      <c r="A141" s="15" t="s">
        <v>266</v>
      </c>
      <c r="B141" s="15" t="s">
        <v>56</v>
      </c>
      <c r="C141" s="15" t="s">
        <v>78</v>
      </c>
      <c r="D141" s="17" t="s">
        <v>57</v>
      </c>
      <c r="E141" s="2" t="s">
        <v>370</v>
      </c>
      <c r="F141" s="16" t="s">
        <v>265</v>
      </c>
      <c r="G141" s="18">
        <f>H141+I141</f>
        <v>6000000</v>
      </c>
      <c r="H141" s="19">
        <v>6000000</v>
      </c>
      <c r="I141" s="20">
        <v>0</v>
      </c>
      <c r="J141" s="19">
        <f>I141</f>
        <v>0</v>
      </c>
      <c r="K141" s="192"/>
      <c r="L141" s="192"/>
      <c r="M141" s="192"/>
      <c r="N141" s="194"/>
      <c r="O141" s="194"/>
      <c r="P141" s="195"/>
    </row>
    <row r="142" spans="1:16" s="27" customFormat="1" ht="96.75" customHeight="1" hidden="1">
      <c r="A142" s="24"/>
      <c r="B142" s="24"/>
      <c r="C142" s="24"/>
      <c r="D142" s="29"/>
      <c r="E142" s="16"/>
      <c r="F142" s="16"/>
      <c r="G142" s="290"/>
      <c r="H142" s="19"/>
      <c r="I142" s="19"/>
      <c r="J142" s="19"/>
      <c r="K142" s="192"/>
      <c r="L142" s="193"/>
      <c r="M142" s="192"/>
      <c r="N142" s="194"/>
      <c r="O142" s="194"/>
      <c r="P142" s="195"/>
    </row>
    <row r="143" spans="1:16" s="27" customFormat="1" ht="177" customHeight="1" hidden="1">
      <c r="A143" s="24"/>
      <c r="B143" s="24"/>
      <c r="C143" s="24"/>
      <c r="D143" s="92"/>
      <c r="E143" s="6"/>
      <c r="F143" s="16"/>
      <c r="G143" s="290"/>
      <c r="H143" s="19"/>
      <c r="I143" s="19"/>
      <c r="J143" s="19"/>
      <c r="K143" s="192"/>
      <c r="L143" s="193"/>
      <c r="M143" s="193"/>
      <c r="N143" s="194"/>
      <c r="O143" s="194"/>
      <c r="P143" s="195"/>
    </row>
    <row r="144" spans="1:16" s="276" customFormat="1" ht="95.25" customHeight="1" hidden="1">
      <c r="A144" s="291"/>
      <c r="B144" s="292"/>
      <c r="C144" s="292"/>
      <c r="D144" s="69"/>
      <c r="E144" s="293"/>
      <c r="F144" s="293"/>
      <c r="G144" s="294"/>
      <c r="H144" s="295"/>
      <c r="I144" s="250"/>
      <c r="J144" s="250"/>
      <c r="K144" s="274"/>
      <c r="L144" s="274"/>
      <c r="M144" s="274"/>
      <c r="N144" s="275"/>
      <c r="O144" s="275"/>
      <c r="P144" s="274"/>
    </row>
    <row r="145" spans="1:16" s="27" customFormat="1" ht="93.75" customHeight="1" hidden="1">
      <c r="A145" s="24"/>
      <c r="B145" s="24"/>
      <c r="C145" s="24"/>
      <c r="D145" s="92"/>
      <c r="E145" s="6"/>
      <c r="F145" s="16"/>
      <c r="G145" s="290"/>
      <c r="H145" s="19"/>
      <c r="I145" s="19"/>
      <c r="J145" s="19"/>
      <c r="K145" s="192"/>
      <c r="L145" s="193"/>
      <c r="M145" s="193"/>
      <c r="N145" s="194"/>
      <c r="O145" s="194"/>
      <c r="P145" s="195"/>
    </row>
    <row r="146" spans="1:16" s="298" customFormat="1" ht="95.25" customHeight="1" hidden="1">
      <c r="A146" s="291"/>
      <c r="B146" s="292"/>
      <c r="C146" s="292"/>
      <c r="D146" s="69"/>
      <c r="E146" s="293"/>
      <c r="F146" s="293"/>
      <c r="G146" s="294"/>
      <c r="H146" s="295"/>
      <c r="I146" s="250"/>
      <c r="J146" s="250"/>
      <c r="K146" s="296"/>
      <c r="L146" s="296"/>
      <c r="M146" s="296"/>
      <c r="N146" s="297"/>
      <c r="O146" s="297"/>
      <c r="P146" s="296"/>
    </row>
    <row r="147" spans="1:16" s="27" customFormat="1" ht="102" customHeight="1">
      <c r="A147" s="30">
        <v>1516011</v>
      </c>
      <c r="B147" s="24">
        <v>6011</v>
      </c>
      <c r="C147" s="24" t="s">
        <v>334</v>
      </c>
      <c r="D147" s="10" t="s">
        <v>231</v>
      </c>
      <c r="E147" s="47" t="s">
        <v>9</v>
      </c>
      <c r="F147" s="47" t="s">
        <v>265</v>
      </c>
      <c r="G147" s="18">
        <f>H147+I147</f>
        <v>700000</v>
      </c>
      <c r="H147" s="20">
        <v>0</v>
      </c>
      <c r="I147" s="19">
        <v>700000</v>
      </c>
      <c r="J147" s="19">
        <f>I147</f>
        <v>700000</v>
      </c>
      <c r="K147" s="192"/>
      <c r="L147" s="192"/>
      <c r="M147" s="192"/>
      <c r="N147" s="194"/>
      <c r="O147" s="194"/>
      <c r="P147" s="299"/>
    </row>
    <row r="148" spans="1:16" s="302" customFormat="1" ht="76.5" customHeight="1" hidden="1">
      <c r="A148" s="291"/>
      <c r="B148" s="292"/>
      <c r="C148" s="292"/>
      <c r="D148" s="300"/>
      <c r="E148" s="293"/>
      <c r="F148" s="293"/>
      <c r="G148" s="294"/>
      <c r="H148" s="295"/>
      <c r="I148" s="250"/>
      <c r="J148" s="19"/>
      <c r="K148" s="301"/>
      <c r="L148" s="301"/>
      <c r="M148" s="301"/>
      <c r="N148" s="194"/>
      <c r="O148" s="194"/>
      <c r="P148" s="301"/>
    </row>
    <row r="149" spans="1:16" s="27" customFormat="1" ht="88.5" customHeight="1" hidden="1">
      <c r="A149" s="30"/>
      <c r="B149" s="24"/>
      <c r="C149" s="24"/>
      <c r="D149" s="29"/>
      <c r="E149" s="21"/>
      <c r="F149" s="21"/>
      <c r="G149" s="18"/>
      <c r="H149" s="20"/>
      <c r="I149" s="19"/>
      <c r="J149" s="19"/>
      <c r="K149" s="193"/>
      <c r="L149" s="193"/>
      <c r="M149" s="193"/>
      <c r="N149" s="194"/>
      <c r="O149" s="194"/>
      <c r="P149" s="299"/>
    </row>
    <row r="150" spans="1:16" s="27" customFormat="1" ht="117" customHeight="1" hidden="1">
      <c r="A150" s="24"/>
      <c r="B150" s="24"/>
      <c r="C150" s="24"/>
      <c r="D150" s="17"/>
      <c r="E150" s="21"/>
      <c r="F150" s="21"/>
      <c r="G150" s="18"/>
      <c r="H150" s="20"/>
      <c r="I150" s="19"/>
      <c r="J150" s="19"/>
      <c r="K150" s="193"/>
      <c r="L150" s="193"/>
      <c r="M150" s="193"/>
      <c r="N150" s="194"/>
      <c r="O150" s="194"/>
      <c r="P150" s="195"/>
    </row>
    <row r="151" spans="1:16" s="302" customFormat="1" ht="75" customHeight="1" hidden="1">
      <c r="A151" s="291"/>
      <c r="B151" s="292"/>
      <c r="C151" s="292"/>
      <c r="D151" s="300"/>
      <c r="E151" s="293"/>
      <c r="F151" s="293"/>
      <c r="G151" s="294"/>
      <c r="H151" s="295"/>
      <c r="I151" s="250"/>
      <c r="J151" s="19"/>
      <c r="K151" s="301"/>
      <c r="L151" s="301"/>
      <c r="M151" s="301"/>
      <c r="N151" s="194"/>
      <c r="O151" s="194"/>
      <c r="P151" s="301"/>
    </row>
    <row r="152" spans="1:16" s="27" customFormat="1" ht="103.5" customHeight="1" hidden="1">
      <c r="A152" s="30"/>
      <c r="B152" s="24"/>
      <c r="C152" s="24"/>
      <c r="D152" s="17"/>
      <c r="E152" s="21"/>
      <c r="F152" s="21"/>
      <c r="G152" s="18"/>
      <c r="H152" s="20"/>
      <c r="I152" s="19"/>
      <c r="J152" s="19"/>
      <c r="K152" s="193"/>
      <c r="L152" s="193"/>
      <c r="M152" s="193"/>
      <c r="N152" s="194"/>
      <c r="O152" s="194"/>
      <c r="P152" s="195"/>
    </row>
    <row r="153" spans="1:16" s="302" customFormat="1" ht="78" customHeight="1" hidden="1">
      <c r="A153" s="291"/>
      <c r="B153" s="292"/>
      <c r="C153" s="292"/>
      <c r="D153" s="300"/>
      <c r="E153" s="293"/>
      <c r="F153" s="293"/>
      <c r="G153" s="294"/>
      <c r="H153" s="295"/>
      <c r="I153" s="250"/>
      <c r="J153" s="19"/>
      <c r="K153" s="301"/>
      <c r="L153" s="301"/>
      <c r="M153" s="301"/>
      <c r="N153" s="194"/>
      <c r="O153" s="194"/>
      <c r="P153" s="301"/>
    </row>
    <row r="154" spans="1:16" s="302" customFormat="1" ht="108" customHeight="1" hidden="1">
      <c r="A154" s="15"/>
      <c r="B154" s="15"/>
      <c r="C154" s="15"/>
      <c r="D154" s="17"/>
      <c r="E154" s="21"/>
      <c r="F154" s="21"/>
      <c r="G154" s="18"/>
      <c r="H154" s="20"/>
      <c r="I154" s="9"/>
      <c r="J154" s="19"/>
      <c r="K154" s="303"/>
      <c r="L154" s="301"/>
      <c r="M154" s="301"/>
      <c r="N154" s="194"/>
      <c r="O154" s="194"/>
      <c r="P154" s="301"/>
    </row>
    <row r="155" spans="1:18" s="27" customFormat="1" ht="102.75" customHeight="1">
      <c r="A155" s="12">
        <v>1516017</v>
      </c>
      <c r="B155" s="15" t="s">
        <v>257</v>
      </c>
      <c r="C155" s="15" t="s">
        <v>127</v>
      </c>
      <c r="D155" s="17" t="s">
        <v>356</v>
      </c>
      <c r="E155" s="21" t="s">
        <v>371</v>
      </c>
      <c r="F155" s="21" t="s">
        <v>265</v>
      </c>
      <c r="G155" s="18">
        <f>H155+I155</f>
        <v>55700000</v>
      </c>
      <c r="H155" s="22">
        <v>54700000</v>
      </c>
      <c r="I155" s="9">
        <v>1000000</v>
      </c>
      <c r="J155" s="19">
        <f>I155</f>
        <v>1000000</v>
      </c>
      <c r="K155" s="304"/>
      <c r="L155" s="192"/>
      <c r="M155" s="192"/>
      <c r="N155" s="192"/>
      <c r="O155" s="194"/>
      <c r="P155" s="305"/>
      <c r="R155" s="306"/>
    </row>
    <row r="156" spans="1:16" s="313" customFormat="1" ht="111" customHeight="1" hidden="1">
      <c r="A156" s="307"/>
      <c r="B156" s="307"/>
      <c r="C156" s="308"/>
      <c r="D156" s="309"/>
      <c r="E156" s="310"/>
      <c r="F156" s="311"/>
      <c r="G156" s="294"/>
      <c r="H156" s="295"/>
      <c r="I156" s="295"/>
      <c r="J156" s="404"/>
      <c r="K156" s="303"/>
      <c r="L156" s="303"/>
      <c r="M156" s="303"/>
      <c r="N156" s="194"/>
      <c r="O156" s="194"/>
      <c r="P156" s="312"/>
    </row>
    <row r="157" spans="1:16" s="302" customFormat="1" ht="78" customHeight="1" hidden="1">
      <c r="A157" s="314"/>
      <c r="B157" s="314"/>
      <c r="C157" s="315"/>
      <c r="D157" s="300"/>
      <c r="E157" s="316"/>
      <c r="F157" s="317"/>
      <c r="G157" s="294"/>
      <c r="H157" s="250"/>
      <c r="I157" s="1"/>
      <c r="J157" s="19"/>
      <c r="K157" s="303"/>
      <c r="L157" s="301"/>
      <c r="M157" s="301"/>
      <c r="N157" s="194"/>
      <c r="O157" s="194"/>
      <c r="P157" s="301"/>
    </row>
    <row r="158" spans="1:16" s="302" customFormat="1" ht="93" customHeight="1" hidden="1">
      <c r="A158" s="12"/>
      <c r="B158" s="12"/>
      <c r="C158" s="15"/>
      <c r="D158" s="17"/>
      <c r="E158" s="47"/>
      <c r="F158" s="21"/>
      <c r="G158" s="18"/>
      <c r="H158" s="20"/>
      <c r="I158" s="19"/>
      <c r="J158" s="19"/>
      <c r="K158" s="303"/>
      <c r="L158" s="301"/>
      <c r="M158" s="301"/>
      <c r="N158" s="194"/>
      <c r="O158" s="194"/>
      <c r="P158" s="301"/>
    </row>
    <row r="159" spans="1:16" s="27" customFormat="1" ht="121.5" customHeight="1" hidden="1">
      <c r="A159" s="12"/>
      <c r="B159" s="12"/>
      <c r="C159" s="15"/>
      <c r="D159" s="17"/>
      <c r="E159" s="47"/>
      <c r="F159" s="21"/>
      <c r="G159" s="18"/>
      <c r="H159" s="20"/>
      <c r="I159" s="20"/>
      <c r="J159" s="19"/>
      <c r="K159" s="193"/>
      <c r="L159" s="193"/>
      <c r="M159" s="193"/>
      <c r="N159" s="194"/>
      <c r="O159" s="194"/>
      <c r="P159" s="195"/>
    </row>
    <row r="160" spans="1:16" s="27" customFormat="1" ht="102.75" customHeight="1" hidden="1">
      <c r="A160" s="12"/>
      <c r="B160" s="12"/>
      <c r="C160" s="15"/>
      <c r="D160" s="17"/>
      <c r="E160" s="47"/>
      <c r="F160" s="21"/>
      <c r="G160" s="18"/>
      <c r="H160" s="20"/>
      <c r="I160" s="20"/>
      <c r="J160" s="19"/>
      <c r="K160" s="192"/>
      <c r="L160" s="193"/>
      <c r="M160" s="193"/>
      <c r="N160" s="194"/>
      <c r="O160" s="194"/>
      <c r="P160" s="195"/>
    </row>
    <row r="161" spans="1:16" s="27" customFormat="1" ht="124.5" customHeight="1" hidden="1">
      <c r="A161" s="12"/>
      <c r="B161" s="12"/>
      <c r="C161" s="12"/>
      <c r="D161" s="17"/>
      <c r="E161" s="21"/>
      <c r="F161" s="21"/>
      <c r="G161" s="18"/>
      <c r="H161" s="20"/>
      <c r="I161" s="20"/>
      <c r="J161" s="19"/>
      <c r="K161" s="192"/>
      <c r="L161" s="193"/>
      <c r="M161" s="193"/>
      <c r="N161" s="194"/>
      <c r="O161" s="194"/>
      <c r="P161" s="195"/>
    </row>
    <row r="162" spans="1:16" s="27" customFormat="1" ht="100.5" customHeight="1">
      <c r="A162" s="12">
        <v>1516030</v>
      </c>
      <c r="B162" s="12">
        <v>6030</v>
      </c>
      <c r="C162" s="12" t="s">
        <v>127</v>
      </c>
      <c r="D162" s="17" t="s">
        <v>252</v>
      </c>
      <c r="E162" s="2" t="s">
        <v>370</v>
      </c>
      <c r="F162" s="16" t="s">
        <v>1</v>
      </c>
      <c r="G162" s="18">
        <f>H162+I162</f>
        <v>227910100</v>
      </c>
      <c r="H162" s="19">
        <v>222660100</v>
      </c>
      <c r="I162" s="22">
        <v>5250000</v>
      </c>
      <c r="J162" s="23">
        <f>I162</f>
        <v>5250000</v>
      </c>
      <c r="K162" s="304"/>
      <c r="L162" s="192"/>
      <c r="M162" s="192"/>
      <c r="N162" s="192"/>
      <c r="O162" s="194"/>
      <c r="P162" s="195"/>
    </row>
    <row r="163" spans="1:16" s="27" customFormat="1" ht="102" customHeight="1" hidden="1">
      <c r="A163" s="12"/>
      <c r="B163" s="12"/>
      <c r="C163" s="12"/>
      <c r="D163" s="309"/>
      <c r="E163" s="6"/>
      <c r="F163" s="5"/>
      <c r="G163" s="318"/>
      <c r="H163" s="319"/>
      <c r="I163" s="320"/>
      <c r="J163" s="405"/>
      <c r="K163" s="304"/>
      <c r="L163" s="192"/>
      <c r="M163" s="192"/>
      <c r="N163" s="192"/>
      <c r="O163" s="194"/>
      <c r="P163" s="195"/>
    </row>
    <row r="164" spans="1:16" s="298" customFormat="1" ht="95.25" customHeight="1" hidden="1">
      <c r="A164" s="267"/>
      <c r="B164" s="268"/>
      <c r="C164" s="268"/>
      <c r="D164" s="269"/>
      <c r="E164" s="270"/>
      <c r="F164" s="270"/>
      <c r="G164" s="271"/>
      <c r="H164" s="272"/>
      <c r="I164" s="273"/>
      <c r="J164" s="273"/>
      <c r="K164" s="321"/>
      <c r="L164" s="296"/>
      <c r="M164" s="296"/>
      <c r="N164" s="297"/>
      <c r="O164" s="297"/>
      <c r="P164" s="296"/>
    </row>
    <row r="165" spans="1:16" s="27" customFormat="1" ht="93" customHeight="1" hidden="1">
      <c r="A165" s="12"/>
      <c r="B165" s="12"/>
      <c r="C165" s="12"/>
      <c r="D165" s="17"/>
      <c r="E165" s="21"/>
      <c r="F165" s="47"/>
      <c r="G165" s="18"/>
      <c r="H165" s="20"/>
      <c r="I165" s="20"/>
      <c r="J165" s="19"/>
      <c r="K165" s="193"/>
      <c r="L165" s="193"/>
      <c r="M165" s="193"/>
      <c r="N165" s="194"/>
      <c r="O165" s="194"/>
      <c r="P165" s="195"/>
    </row>
    <row r="166" spans="1:16" s="27" customFormat="1" ht="87" customHeight="1" hidden="1">
      <c r="A166" s="12"/>
      <c r="B166" s="12"/>
      <c r="C166" s="12"/>
      <c r="D166" s="17"/>
      <c r="E166" s="322"/>
      <c r="F166" s="47"/>
      <c r="G166" s="18"/>
      <c r="H166" s="20"/>
      <c r="I166" s="20"/>
      <c r="J166" s="19"/>
      <c r="K166" s="193"/>
      <c r="L166" s="193"/>
      <c r="M166" s="193"/>
      <c r="N166" s="194"/>
      <c r="O166" s="194"/>
      <c r="P166" s="195"/>
    </row>
    <row r="167" spans="1:16" s="27" customFormat="1" ht="104.25" customHeight="1" hidden="1">
      <c r="A167" s="12"/>
      <c r="B167" s="12"/>
      <c r="C167" s="12"/>
      <c r="D167" s="17"/>
      <c r="E167" s="47"/>
      <c r="F167" s="21"/>
      <c r="G167" s="18"/>
      <c r="H167" s="20"/>
      <c r="I167" s="22"/>
      <c r="J167" s="19"/>
      <c r="K167" s="193"/>
      <c r="L167" s="193"/>
      <c r="M167" s="193"/>
      <c r="N167" s="194"/>
      <c r="O167" s="194"/>
      <c r="P167" s="195"/>
    </row>
    <row r="168" spans="1:16" s="27" customFormat="1" ht="73.5" customHeight="1">
      <c r="A168" s="3" t="s">
        <v>344</v>
      </c>
      <c r="B168" s="3" t="s">
        <v>336</v>
      </c>
      <c r="C168" s="2" t="s">
        <v>334</v>
      </c>
      <c r="D168" s="57" t="s">
        <v>345</v>
      </c>
      <c r="E168" s="47" t="s">
        <v>22</v>
      </c>
      <c r="F168" s="47" t="s">
        <v>1</v>
      </c>
      <c r="G168" s="18">
        <f aca="true" t="shared" si="5" ref="G168:G173">H168+I168</f>
        <v>2000000</v>
      </c>
      <c r="H168" s="20">
        <v>2000000</v>
      </c>
      <c r="I168" s="9">
        <v>0</v>
      </c>
      <c r="J168" s="19">
        <f aca="true" t="shared" si="6" ref="J168:J173">I168</f>
        <v>0</v>
      </c>
      <c r="K168" s="282"/>
      <c r="L168" s="193"/>
      <c r="M168" s="193"/>
      <c r="N168" s="194"/>
      <c r="O168" s="194"/>
      <c r="P168" s="195"/>
    </row>
    <row r="169" spans="1:16" s="27" customFormat="1" ht="146.25" customHeight="1">
      <c r="A169" s="3">
        <v>1517310</v>
      </c>
      <c r="B169" s="3">
        <v>7310</v>
      </c>
      <c r="C169" s="2" t="s">
        <v>161</v>
      </c>
      <c r="D169" s="57" t="s">
        <v>354</v>
      </c>
      <c r="E169" s="2" t="s">
        <v>388</v>
      </c>
      <c r="F169" s="50" t="s">
        <v>1</v>
      </c>
      <c r="G169" s="18">
        <f t="shared" si="5"/>
        <v>2000000</v>
      </c>
      <c r="H169" s="8">
        <v>0</v>
      </c>
      <c r="I169" s="9">
        <v>2000000</v>
      </c>
      <c r="J169" s="19">
        <f t="shared" si="6"/>
        <v>2000000</v>
      </c>
      <c r="K169" s="192"/>
      <c r="L169" s="192"/>
      <c r="M169" s="192"/>
      <c r="N169" s="194"/>
      <c r="O169" s="194"/>
      <c r="P169" s="195"/>
    </row>
    <row r="170" spans="1:16" s="27" customFormat="1" ht="82.5" customHeight="1">
      <c r="A170" s="3">
        <v>1517310</v>
      </c>
      <c r="B170" s="3">
        <v>7310</v>
      </c>
      <c r="C170" s="2" t="s">
        <v>161</v>
      </c>
      <c r="D170" s="57" t="s">
        <v>282</v>
      </c>
      <c r="E170" s="6" t="s">
        <v>33</v>
      </c>
      <c r="F170" s="50" t="s">
        <v>1</v>
      </c>
      <c r="G170" s="18">
        <f t="shared" si="5"/>
        <v>99900</v>
      </c>
      <c r="H170" s="8">
        <v>0</v>
      </c>
      <c r="I170" s="9">
        <v>99900</v>
      </c>
      <c r="J170" s="19">
        <f t="shared" si="6"/>
        <v>99900</v>
      </c>
      <c r="K170" s="192"/>
      <c r="L170" s="192"/>
      <c r="M170" s="192"/>
      <c r="N170" s="194"/>
      <c r="O170" s="194"/>
      <c r="P170" s="195"/>
    </row>
    <row r="171" spans="1:16" s="27" customFormat="1" ht="72.75" customHeight="1">
      <c r="A171" s="3" t="s">
        <v>67</v>
      </c>
      <c r="B171" s="3" t="s">
        <v>68</v>
      </c>
      <c r="C171" s="2" t="s">
        <v>161</v>
      </c>
      <c r="D171" s="66" t="s">
        <v>280</v>
      </c>
      <c r="E171" s="6" t="s">
        <v>33</v>
      </c>
      <c r="F171" s="50" t="s">
        <v>1</v>
      </c>
      <c r="G171" s="18">
        <f t="shared" si="5"/>
        <v>3250000</v>
      </c>
      <c r="H171" s="8">
        <v>0</v>
      </c>
      <c r="I171" s="9">
        <v>3250000</v>
      </c>
      <c r="J171" s="19">
        <f t="shared" si="6"/>
        <v>3250000</v>
      </c>
      <c r="K171" s="192"/>
      <c r="L171" s="193"/>
      <c r="M171" s="193"/>
      <c r="N171" s="194"/>
      <c r="O171" s="194"/>
      <c r="P171" s="195"/>
    </row>
    <row r="172" spans="1:16" s="27" customFormat="1" ht="78.75" customHeight="1">
      <c r="A172" s="3" t="s">
        <v>342</v>
      </c>
      <c r="B172" s="3" t="s">
        <v>343</v>
      </c>
      <c r="C172" s="2" t="s">
        <v>161</v>
      </c>
      <c r="D172" s="66" t="s">
        <v>281</v>
      </c>
      <c r="E172" s="6" t="s">
        <v>33</v>
      </c>
      <c r="F172" s="50" t="s">
        <v>1</v>
      </c>
      <c r="G172" s="18">
        <f t="shared" si="5"/>
        <v>2650000</v>
      </c>
      <c r="H172" s="8">
        <v>0</v>
      </c>
      <c r="I172" s="9">
        <v>2650000</v>
      </c>
      <c r="J172" s="19">
        <f t="shared" si="6"/>
        <v>2650000</v>
      </c>
      <c r="K172" s="192"/>
      <c r="L172" s="193"/>
      <c r="M172" s="193"/>
      <c r="N172" s="194"/>
      <c r="O172" s="194"/>
      <c r="P172" s="195"/>
    </row>
    <row r="173" spans="1:16" s="27" customFormat="1" ht="81" customHeight="1">
      <c r="A173" s="3">
        <v>1517323</v>
      </c>
      <c r="B173" s="3">
        <v>7323</v>
      </c>
      <c r="C173" s="2" t="s">
        <v>161</v>
      </c>
      <c r="D173" s="57" t="s">
        <v>31</v>
      </c>
      <c r="E173" s="6" t="s">
        <v>33</v>
      </c>
      <c r="F173" s="50" t="s">
        <v>1</v>
      </c>
      <c r="G173" s="18">
        <f t="shared" si="5"/>
        <v>49900</v>
      </c>
      <c r="H173" s="8">
        <v>0</v>
      </c>
      <c r="I173" s="9">
        <v>49900</v>
      </c>
      <c r="J173" s="19">
        <f t="shared" si="6"/>
        <v>49900</v>
      </c>
      <c r="K173" s="193"/>
      <c r="L173" s="193"/>
      <c r="M173" s="193"/>
      <c r="N173" s="194"/>
      <c r="O173" s="194"/>
      <c r="P173" s="195"/>
    </row>
    <row r="174" spans="1:16" s="27" customFormat="1" ht="87" customHeight="1" hidden="1">
      <c r="A174" s="24"/>
      <c r="B174" s="24"/>
      <c r="C174" s="24"/>
      <c r="D174" s="86"/>
      <c r="E174" s="6"/>
      <c r="F174" s="16"/>
      <c r="G174" s="18"/>
      <c r="H174" s="8"/>
      <c r="I174" s="19"/>
      <c r="J174" s="19"/>
      <c r="K174" s="192"/>
      <c r="L174" s="193"/>
      <c r="M174" s="193"/>
      <c r="N174" s="194"/>
      <c r="O174" s="194"/>
      <c r="P174" s="195"/>
    </row>
    <row r="175" spans="1:16" s="298" customFormat="1" ht="95.25" customHeight="1" hidden="1">
      <c r="A175" s="291"/>
      <c r="B175" s="292"/>
      <c r="C175" s="292"/>
      <c r="D175" s="69"/>
      <c r="E175" s="293"/>
      <c r="F175" s="293"/>
      <c r="G175" s="294"/>
      <c r="H175" s="295"/>
      <c r="I175" s="250"/>
      <c r="J175" s="250"/>
      <c r="K175" s="321"/>
      <c r="L175" s="296"/>
      <c r="M175" s="296"/>
      <c r="N175" s="297"/>
      <c r="O175" s="297"/>
      <c r="P175" s="296"/>
    </row>
    <row r="176" spans="1:16" s="326" customFormat="1" ht="84" customHeight="1">
      <c r="A176" s="3">
        <v>1517325</v>
      </c>
      <c r="B176" s="3">
        <v>7325</v>
      </c>
      <c r="C176" s="2" t="s">
        <v>161</v>
      </c>
      <c r="D176" s="57" t="s">
        <v>31</v>
      </c>
      <c r="E176" s="6" t="s">
        <v>33</v>
      </c>
      <c r="F176" s="50" t="s">
        <v>1</v>
      </c>
      <c r="G176" s="18">
        <f>H176+I176</f>
        <v>50000</v>
      </c>
      <c r="H176" s="8">
        <v>0</v>
      </c>
      <c r="I176" s="9">
        <v>50000</v>
      </c>
      <c r="J176" s="19">
        <f>I176</f>
        <v>50000</v>
      </c>
      <c r="K176" s="323"/>
      <c r="L176" s="324"/>
      <c r="M176" s="324"/>
      <c r="N176" s="194"/>
      <c r="O176" s="194"/>
      <c r="P176" s="325"/>
    </row>
    <row r="177" spans="1:16" s="236" customFormat="1" ht="97.5" customHeight="1">
      <c r="A177" s="3" t="s">
        <v>355</v>
      </c>
      <c r="B177" s="2" t="s">
        <v>32</v>
      </c>
      <c r="C177" s="2" t="s">
        <v>161</v>
      </c>
      <c r="D177" s="57" t="s">
        <v>31</v>
      </c>
      <c r="E177" s="6" t="s">
        <v>33</v>
      </c>
      <c r="F177" s="50" t="s">
        <v>1</v>
      </c>
      <c r="G177" s="18">
        <f>H177+I177</f>
        <v>1812955</v>
      </c>
      <c r="H177" s="8">
        <v>0</v>
      </c>
      <c r="I177" s="9">
        <v>1812955</v>
      </c>
      <c r="J177" s="19">
        <f>I177</f>
        <v>1812955</v>
      </c>
      <c r="K177" s="202"/>
      <c r="L177" s="202"/>
      <c r="M177" s="233"/>
      <c r="N177" s="234"/>
      <c r="O177" s="234"/>
      <c r="P177" s="235"/>
    </row>
    <row r="178" spans="1:16" s="302" customFormat="1" ht="103.5" customHeight="1" hidden="1">
      <c r="A178" s="267"/>
      <c r="B178" s="268"/>
      <c r="C178" s="268"/>
      <c r="D178" s="269"/>
      <c r="E178" s="270"/>
      <c r="F178" s="293"/>
      <c r="G178" s="294"/>
      <c r="H178" s="295"/>
      <c r="I178" s="250"/>
      <c r="J178" s="19"/>
      <c r="K178" s="301"/>
      <c r="L178" s="301"/>
      <c r="M178" s="301"/>
      <c r="N178" s="194"/>
      <c r="O178" s="194"/>
      <c r="P178" s="301"/>
    </row>
    <row r="179" spans="1:16" s="33" customFormat="1" ht="96" customHeight="1" hidden="1">
      <c r="A179" s="3"/>
      <c r="B179" s="59"/>
      <c r="C179" s="327"/>
      <c r="D179" s="10"/>
      <c r="E179" s="50"/>
      <c r="F179" s="277"/>
      <c r="G179" s="55"/>
      <c r="H179" s="56"/>
      <c r="I179" s="56"/>
      <c r="J179" s="19"/>
      <c r="K179" s="196"/>
      <c r="L179" s="199"/>
      <c r="M179" s="199"/>
      <c r="N179" s="194"/>
      <c r="O179" s="194"/>
      <c r="P179" s="200"/>
    </row>
    <row r="180" spans="1:16" s="302" customFormat="1" ht="192.75" customHeight="1" hidden="1">
      <c r="A180" s="267"/>
      <c r="B180" s="268"/>
      <c r="C180" s="268"/>
      <c r="D180" s="269"/>
      <c r="E180" s="270"/>
      <c r="F180" s="293"/>
      <c r="G180" s="294"/>
      <c r="H180" s="295"/>
      <c r="I180" s="250"/>
      <c r="J180" s="19"/>
      <c r="K180" s="301"/>
      <c r="L180" s="301"/>
      <c r="M180" s="301"/>
      <c r="N180" s="194"/>
      <c r="O180" s="194"/>
      <c r="P180" s="301"/>
    </row>
    <row r="181" spans="1:16" s="27" customFormat="1" ht="120.75" customHeight="1">
      <c r="A181" s="3">
        <v>1517461</v>
      </c>
      <c r="B181" s="3">
        <v>7461</v>
      </c>
      <c r="C181" s="2" t="s">
        <v>157</v>
      </c>
      <c r="D181" s="10" t="s">
        <v>100</v>
      </c>
      <c r="E181" s="2" t="s">
        <v>370</v>
      </c>
      <c r="F181" s="16" t="s">
        <v>1</v>
      </c>
      <c r="G181" s="18">
        <f aca="true" t="shared" si="7" ref="G181:G190">H181+I181</f>
        <v>45600000</v>
      </c>
      <c r="H181" s="23">
        <v>45000000</v>
      </c>
      <c r="I181" s="9">
        <v>600000</v>
      </c>
      <c r="J181" s="19">
        <v>600000</v>
      </c>
      <c r="K181" s="192"/>
      <c r="L181" s="193"/>
      <c r="M181" s="193"/>
      <c r="N181" s="194"/>
      <c r="O181" s="194"/>
      <c r="P181" s="195"/>
    </row>
    <row r="182" spans="1:16" s="27" customFormat="1" ht="98.25" customHeight="1">
      <c r="A182" s="95" t="s">
        <v>115</v>
      </c>
      <c r="B182" s="12" t="s">
        <v>116</v>
      </c>
      <c r="C182" s="15" t="s">
        <v>117</v>
      </c>
      <c r="D182" s="17" t="s">
        <v>118</v>
      </c>
      <c r="E182" s="21" t="s">
        <v>385</v>
      </c>
      <c r="F182" s="16" t="s">
        <v>1</v>
      </c>
      <c r="G182" s="18">
        <f t="shared" si="7"/>
        <v>8500000</v>
      </c>
      <c r="H182" s="20">
        <v>8500000</v>
      </c>
      <c r="I182" s="19">
        <v>0</v>
      </c>
      <c r="J182" s="19">
        <f>I182</f>
        <v>0</v>
      </c>
      <c r="K182" s="193"/>
      <c r="L182" s="193"/>
      <c r="M182" s="193"/>
      <c r="N182" s="194"/>
      <c r="O182" s="194"/>
      <c r="P182" s="195"/>
    </row>
    <row r="183" spans="1:16" s="27" customFormat="1" ht="42" customHeight="1" hidden="1">
      <c r="A183" s="12"/>
      <c r="B183" s="12"/>
      <c r="C183" s="15"/>
      <c r="D183" s="17"/>
      <c r="E183" s="140"/>
      <c r="F183" s="141"/>
      <c r="G183" s="18"/>
      <c r="H183" s="20"/>
      <c r="I183" s="19"/>
      <c r="J183" s="19"/>
      <c r="K183" s="193"/>
      <c r="L183" s="192"/>
      <c r="M183" s="193"/>
      <c r="N183" s="194"/>
      <c r="O183" s="194"/>
      <c r="P183" s="195"/>
    </row>
    <row r="184" spans="1:16" s="329" customFormat="1" ht="83.25" customHeight="1" hidden="1">
      <c r="A184" s="291"/>
      <c r="B184" s="292"/>
      <c r="C184" s="291"/>
      <c r="D184" s="328"/>
      <c r="E184" s="140"/>
      <c r="F184" s="141"/>
      <c r="G184" s="294"/>
      <c r="H184" s="295"/>
      <c r="I184" s="250"/>
      <c r="J184" s="250"/>
      <c r="K184" s="241"/>
      <c r="L184" s="240"/>
      <c r="M184" s="241"/>
      <c r="N184" s="194"/>
      <c r="O184" s="194"/>
      <c r="P184" s="241"/>
    </row>
    <row r="185" spans="1:16" s="32" customFormat="1" ht="111" customHeight="1" hidden="1">
      <c r="A185" s="24"/>
      <c r="B185" s="24"/>
      <c r="C185" s="24"/>
      <c r="D185" s="17"/>
      <c r="E185" s="21"/>
      <c r="F185" s="330"/>
      <c r="G185" s="18"/>
      <c r="H185" s="20"/>
      <c r="I185" s="19"/>
      <c r="J185" s="19"/>
      <c r="K185" s="199"/>
      <c r="L185" s="199"/>
      <c r="M185" s="199"/>
      <c r="N185" s="194"/>
      <c r="O185" s="194"/>
      <c r="P185" s="199"/>
    </row>
    <row r="186" spans="1:16" s="27" customFormat="1" ht="137.25" customHeight="1" hidden="1">
      <c r="A186" s="12"/>
      <c r="B186" s="12"/>
      <c r="C186" s="12"/>
      <c r="D186" s="17"/>
      <c r="E186" s="47"/>
      <c r="F186" s="21"/>
      <c r="G186" s="18"/>
      <c r="H186" s="20"/>
      <c r="I186" s="19"/>
      <c r="J186" s="19"/>
      <c r="K186" s="192"/>
      <c r="L186" s="192"/>
      <c r="M186" s="192"/>
      <c r="N186" s="194"/>
      <c r="O186" s="194"/>
      <c r="P186" s="195"/>
    </row>
    <row r="187" spans="1:16" s="27" customFormat="1" ht="167.25" customHeight="1">
      <c r="A187" s="12">
        <v>1517670</v>
      </c>
      <c r="B187" s="12">
        <v>7670</v>
      </c>
      <c r="C187" s="12" t="s">
        <v>139</v>
      </c>
      <c r="D187" s="17" t="s">
        <v>179</v>
      </c>
      <c r="E187" s="6" t="s">
        <v>20</v>
      </c>
      <c r="F187" s="16" t="s">
        <v>1</v>
      </c>
      <c r="G187" s="18">
        <f t="shared" si="7"/>
        <v>7000000</v>
      </c>
      <c r="H187" s="20">
        <v>0</v>
      </c>
      <c r="I187" s="19">
        <v>7000000</v>
      </c>
      <c r="J187" s="19">
        <f>I187</f>
        <v>7000000</v>
      </c>
      <c r="K187" s="304"/>
      <c r="L187" s="198"/>
      <c r="M187" s="193"/>
      <c r="N187" s="194"/>
      <c r="O187" s="194"/>
      <c r="P187" s="195"/>
    </row>
    <row r="188" spans="1:16" s="27" customFormat="1" ht="162.75">
      <c r="A188" s="12">
        <v>1517670</v>
      </c>
      <c r="B188" s="12">
        <v>7670</v>
      </c>
      <c r="C188" s="12" t="s">
        <v>139</v>
      </c>
      <c r="D188" s="17" t="s">
        <v>179</v>
      </c>
      <c r="E188" s="50" t="s">
        <v>10</v>
      </c>
      <c r="F188" s="16" t="s">
        <v>1</v>
      </c>
      <c r="G188" s="18">
        <f t="shared" si="7"/>
        <v>20000000</v>
      </c>
      <c r="H188" s="20">
        <v>0</v>
      </c>
      <c r="I188" s="19">
        <v>20000000</v>
      </c>
      <c r="J188" s="19">
        <f>I188</f>
        <v>20000000</v>
      </c>
      <c r="K188" s="193"/>
      <c r="L188" s="192"/>
      <c r="M188" s="193"/>
      <c r="N188" s="194"/>
      <c r="O188" s="194"/>
      <c r="P188" s="195"/>
    </row>
    <row r="189" spans="1:16" s="27" customFormat="1" ht="178.5" customHeight="1">
      <c r="A189" s="12">
        <v>1517670</v>
      </c>
      <c r="B189" s="12">
        <v>7670</v>
      </c>
      <c r="C189" s="12" t="s">
        <v>139</v>
      </c>
      <c r="D189" s="17" t="s">
        <v>179</v>
      </c>
      <c r="E189" s="47" t="s">
        <v>12</v>
      </c>
      <c r="F189" s="16" t="s">
        <v>1</v>
      </c>
      <c r="G189" s="18">
        <f>H189+I189</f>
        <v>25000000</v>
      </c>
      <c r="H189" s="20">
        <v>0</v>
      </c>
      <c r="I189" s="19">
        <v>25000000</v>
      </c>
      <c r="J189" s="19">
        <f>I189</f>
        <v>25000000</v>
      </c>
      <c r="K189" s="284"/>
      <c r="L189" s="193"/>
      <c r="M189" s="193"/>
      <c r="N189" s="194"/>
      <c r="O189" s="194"/>
      <c r="P189" s="195"/>
    </row>
    <row r="190" spans="1:16" s="27" customFormat="1" ht="209.25">
      <c r="A190" s="12">
        <v>1517670</v>
      </c>
      <c r="B190" s="12">
        <v>7670</v>
      </c>
      <c r="C190" s="12" t="s">
        <v>139</v>
      </c>
      <c r="D190" s="17" t="s">
        <v>179</v>
      </c>
      <c r="E190" s="21" t="s">
        <v>13</v>
      </c>
      <c r="F190" s="16" t="s">
        <v>1</v>
      </c>
      <c r="G190" s="18">
        <f t="shared" si="7"/>
        <v>20000000</v>
      </c>
      <c r="H190" s="22">
        <v>0</v>
      </c>
      <c r="I190" s="23">
        <v>20000000</v>
      </c>
      <c r="J190" s="23">
        <f>I190</f>
        <v>20000000</v>
      </c>
      <c r="K190" s="193"/>
      <c r="L190" s="193"/>
      <c r="M190" s="193"/>
      <c r="N190" s="194"/>
      <c r="O190" s="194"/>
      <c r="P190" s="195"/>
    </row>
    <row r="191" spans="1:16" s="27" customFormat="1" ht="117.75" customHeight="1" hidden="1">
      <c r="A191" s="15"/>
      <c r="B191" s="15"/>
      <c r="C191" s="15"/>
      <c r="D191" s="17"/>
      <c r="E191" s="21"/>
      <c r="F191" s="16"/>
      <c r="G191" s="18"/>
      <c r="H191" s="20"/>
      <c r="I191" s="19"/>
      <c r="J191" s="19"/>
      <c r="K191" s="193"/>
      <c r="L191" s="193"/>
      <c r="M191" s="193"/>
      <c r="N191" s="194"/>
      <c r="O191" s="194"/>
      <c r="P191" s="195"/>
    </row>
    <row r="192" spans="1:16" s="27" customFormat="1" ht="103.5" customHeight="1" hidden="1">
      <c r="A192" s="2"/>
      <c r="B192" s="2"/>
      <c r="C192" s="2"/>
      <c r="D192" s="10"/>
      <c r="E192" s="50"/>
      <c r="F192" s="16"/>
      <c r="G192" s="49"/>
      <c r="H192" s="331"/>
      <c r="I192" s="332"/>
      <c r="J192" s="332"/>
      <c r="K192" s="193"/>
      <c r="L192" s="193"/>
      <c r="M192" s="193"/>
      <c r="N192" s="194"/>
      <c r="O192" s="194"/>
      <c r="P192" s="195"/>
    </row>
    <row r="193" spans="1:16" s="27" customFormat="1" ht="138" customHeight="1">
      <c r="A193" s="12">
        <v>1517670</v>
      </c>
      <c r="B193" s="12">
        <v>7670</v>
      </c>
      <c r="C193" s="12" t="s">
        <v>139</v>
      </c>
      <c r="D193" s="17" t="s">
        <v>179</v>
      </c>
      <c r="E193" s="47" t="s">
        <v>11</v>
      </c>
      <c r="F193" s="16" t="s">
        <v>1</v>
      </c>
      <c r="G193" s="18">
        <f>H193+I193</f>
        <v>20000000</v>
      </c>
      <c r="H193" s="20">
        <v>0</v>
      </c>
      <c r="I193" s="19">
        <v>20000000</v>
      </c>
      <c r="J193" s="19">
        <f>I193</f>
        <v>20000000</v>
      </c>
      <c r="K193" s="193"/>
      <c r="L193" s="193"/>
      <c r="M193" s="193"/>
      <c r="N193" s="194"/>
      <c r="O193" s="194"/>
      <c r="P193" s="195"/>
    </row>
    <row r="194" spans="1:16" s="27" customFormat="1" ht="147.75" customHeight="1">
      <c r="A194" s="12">
        <v>1517670</v>
      </c>
      <c r="B194" s="12">
        <v>7670</v>
      </c>
      <c r="C194" s="12" t="s">
        <v>139</v>
      </c>
      <c r="D194" s="17" t="s">
        <v>179</v>
      </c>
      <c r="E194" s="47" t="s">
        <v>14</v>
      </c>
      <c r="F194" s="16" t="s">
        <v>1</v>
      </c>
      <c r="G194" s="18">
        <f>H194+I194</f>
        <v>3000000</v>
      </c>
      <c r="H194" s="20">
        <v>0</v>
      </c>
      <c r="I194" s="19">
        <v>3000000</v>
      </c>
      <c r="J194" s="19">
        <f>I194</f>
        <v>3000000</v>
      </c>
      <c r="K194" s="193"/>
      <c r="L194" s="193"/>
      <c r="M194" s="193"/>
      <c r="N194" s="194"/>
      <c r="O194" s="194"/>
      <c r="P194" s="195"/>
    </row>
    <row r="195" spans="1:16" s="27" customFormat="1" ht="330.75" customHeight="1" hidden="1">
      <c r="A195" s="13"/>
      <c r="B195" s="13"/>
      <c r="C195" s="15"/>
      <c r="D195" s="17"/>
      <c r="E195" s="21"/>
      <c r="F195" s="21"/>
      <c r="G195" s="18"/>
      <c r="H195" s="56"/>
      <c r="I195" s="333"/>
      <c r="J195" s="19"/>
      <c r="K195" s="192"/>
      <c r="L195" s="193"/>
      <c r="M195" s="193"/>
      <c r="N195" s="194"/>
      <c r="O195" s="194"/>
      <c r="P195" s="195"/>
    </row>
    <row r="196" spans="1:16" s="27" customFormat="1" ht="333" customHeight="1" hidden="1">
      <c r="A196" s="13"/>
      <c r="B196" s="13"/>
      <c r="C196" s="15"/>
      <c r="D196" s="17"/>
      <c r="E196" s="21"/>
      <c r="F196" s="322"/>
      <c r="G196" s="18"/>
      <c r="H196" s="56"/>
      <c r="I196" s="333"/>
      <c r="J196" s="19"/>
      <c r="K196" s="193"/>
      <c r="L196" s="193"/>
      <c r="M196" s="193"/>
      <c r="N196" s="194"/>
      <c r="O196" s="194"/>
      <c r="P196" s="195"/>
    </row>
    <row r="197" spans="1:16" s="27" customFormat="1" ht="141" customHeight="1" hidden="1">
      <c r="A197" s="13"/>
      <c r="B197" s="13"/>
      <c r="C197" s="15"/>
      <c r="D197" s="17"/>
      <c r="E197" s="47"/>
      <c r="F197" s="21"/>
      <c r="G197" s="18"/>
      <c r="H197" s="20"/>
      <c r="I197" s="19"/>
      <c r="J197" s="19"/>
      <c r="K197" s="193"/>
      <c r="L197" s="193"/>
      <c r="M197" s="193"/>
      <c r="N197" s="194"/>
      <c r="O197" s="194"/>
      <c r="P197" s="195"/>
    </row>
    <row r="198" spans="1:16" s="27" customFormat="1" ht="87" customHeight="1" hidden="1">
      <c r="A198" s="13"/>
      <c r="B198" s="13"/>
      <c r="C198" s="15"/>
      <c r="D198" s="17"/>
      <c r="E198" s="21"/>
      <c r="F198" s="50"/>
      <c r="G198" s="18"/>
      <c r="H198" s="56"/>
      <c r="I198" s="64"/>
      <c r="J198" s="19"/>
      <c r="K198" s="193"/>
      <c r="L198" s="193"/>
      <c r="M198" s="193"/>
      <c r="N198" s="194"/>
      <c r="O198" s="194"/>
      <c r="P198" s="195"/>
    </row>
    <row r="199" spans="1:16" s="27" customFormat="1" ht="69" customHeight="1" hidden="1">
      <c r="A199" s="13"/>
      <c r="B199" s="13"/>
      <c r="C199" s="15"/>
      <c r="D199" s="17"/>
      <c r="E199" s="2"/>
      <c r="F199" s="16"/>
      <c r="G199" s="18"/>
      <c r="H199" s="56"/>
      <c r="I199" s="64"/>
      <c r="J199" s="19"/>
      <c r="K199" s="193"/>
      <c r="L199" s="193"/>
      <c r="M199" s="193"/>
      <c r="N199" s="194"/>
      <c r="O199" s="194"/>
      <c r="P199" s="195"/>
    </row>
    <row r="200" spans="1:16" s="27" customFormat="1" ht="87" customHeight="1" hidden="1">
      <c r="A200" s="13"/>
      <c r="B200" s="13"/>
      <c r="C200" s="15"/>
      <c r="D200" s="17"/>
      <c r="E200" s="6"/>
      <c r="F200" s="5"/>
      <c r="G200" s="18"/>
      <c r="H200" s="56"/>
      <c r="I200" s="64"/>
      <c r="J200" s="19"/>
      <c r="K200" s="193"/>
      <c r="L200" s="193"/>
      <c r="M200" s="193"/>
      <c r="N200" s="194"/>
      <c r="O200" s="194"/>
      <c r="P200" s="195"/>
    </row>
    <row r="201" spans="1:16" s="326" customFormat="1" ht="81.75" customHeight="1" hidden="1">
      <c r="A201" s="334"/>
      <c r="B201" s="13"/>
      <c r="C201" s="15"/>
      <c r="D201" s="91"/>
      <c r="E201" s="21"/>
      <c r="F201" s="47"/>
      <c r="G201" s="18"/>
      <c r="H201" s="56"/>
      <c r="I201" s="64"/>
      <c r="J201" s="19"/>
      <c r="K201" s="324"/>
      <c r="L201" s="324"/>
      <c r="M201" s="324"/>
      <c r="N201" s="194"/>
      <c r="O201" s="194"/>
      <c r="P201" s="325"/>
    </row>
    <row r="202" spans="1:16" s="326" customFormat="1" ht="84" customHeight="1" hidden="1">
      <c r="A202" s="334"/>
      <c r="B202" s="13"/>
      <c r="C202" s="15"/>
      <c r="D202" s="17"/>
      <c r="E202" s="21"/>
      <c r="F202" s="21"/>
      <c r="G202" s="18"/>
      <c r="H202" s="56"/>
      <c r="I202" s="64"/>
      <c r="J202" s="19"/>
      <c r="K202" s="324"/>
      <c r="L202" s="323"/>
      <c r="M202" s="324"/>
      <c r="N202" s="194"/>
      <c r="O202" s="194"/>
      <c r="P202" s="325"/>
    </row>
    <row r="203" spans="1:16" s="326" customFormat="1" ht="84" customHeight="1" hidden="1">
      <c r="A203" s="334"/>
      <c r="B203" s="13"/>
      <c r="C203" s="15"/>
      <c r="D203" s="17"/>
      <c r="E203" s="6"/>
      <c r="F203" s="5"/>
      <c r="G203" s="18"/>
      <c r="H203" s="56"/>
      <c r="I203" s="64"/>
      <c r="J203" s="19"/>
      <c r="K203" s="324"/>
      <c r="L203" s="323"/>
      <c r="M203" s="324"/>
      <c r="N203" s="194"/>
      <c r="O203" s="194"/>
      <c r="P203" s="325"/>
    </row>
    <row r="204" spans="1:16" s="27" customFormat="1" ht="49.5" customHeight="1">
      <c r="A204" s="36">
        <v>1600000</v>
      </c>
      <c r="B204" s="35"/>
      <c r="C204" s="35"/>
      <c r="D204" s="131" t="s">
        <v>159</v>
      </c>
      <c r="E204" s="132"/>
      <c r="F204" s="37" t="s">
        <v>238</v>
      </c>
      <c r="G204" s="79">
        <f>G205</f>
        <v>1160000</v>
      </c>
      <c r="H204" s="79">
        <f>H205</f>
        <v>826850</v>
      </c>
      <c r="I204" s="79">
        <f>I205</f>
        <v>333150</v>
      </c>
      <c r="J204" s="79">
        <f>J205</f>
        <v>333150</v>
      </c>
      <c r="K204" s="193"/>
      <c r="L204" s="193"/>
      <c r="M204" s="193"/>
      <c r="N204" s="194"/>
      <c r="O204" s="194"/>
      <c r="P204" s="195"/>
    </row>
    <row r="205" spans="1:16" s="238" customFormat="1" ht="60.75" customHeight="1">
      <c r="A205" s="40">
        <v>1610000</v>
      </c>
      <c r="B205" s="39"/>
      <c r="C205" s="39"/>
      <c r="D205" s="129" t="s">
        <v>160</v>
      </c>
      <c r="E205" s="130"/>
      <c r="F205" s="41" t="s">
        <v>238</v>
      </c>
      <c r="G205" s="43">
        <f>H205+I205</f>
        <v>1160000</v>
      </c>
      <c r="H205" s="43">
        <f>H206+H207</f>
        <v>826850</v>
      </c>
      <c r="I205" s="43">
        <f>I206+I207</f>
        <v>333150</v>
      </c>
      <c r="J205" s="43">
        <f>J206+J207</f>
        <v>333150</v>
      </c>
      <c r="K205" s="192"/>
      <c r="L205" s="192"/>
      <c r="M205" s="192"/>
      <c r="N205" s="198"/>
      <c r="O205" s="198"/>
      <c r="P205" s="237"/>
    </row>
    <row r="206" spans="1:16" s="27" customFormat="1" ht="102" customHeight="1">
      <c r="A206" s="24" t="s">
        <v>315</v>
      </c>
      <c r="B206" s="24" t="s">
        <v>158</v>
      </c>
      <c r="C206" s="24" t="s">
        <v>124</v>
      </c>
      <c r="D206" s="17" t="s">
        <v>287</v>
      </c>
      <c r="E206" s="6" t="s">
        <v>51</v>
      </c>
      <c r="F206" s="6" t="s">
        <v>1</v>
      </c>
      <c r="G206" s="7">
        <f>SUM(H206+I206)</f>
        <v>98000</v>
      </c>
      <c r="H206" s="8">
        <v>98000</v>
      </c>
      <c r="I206" s="19">
        <v>0</v>
      </c>
      <c r="J206" s="19">
        <v>0</v>
      </c>
      <c r="K206" s="193"/>
      <c r="L206" s="193"/>
      <c r="M206" s="193"/>
      <c r="N206" s="194"/>
      <c r="O206" s="194"/>
      <c r="P206" s="195"/>
    </row>
    <row r="207" spans="1:16" s="27" customFormat="1" ht="103.5" customHeight="1">
      <c r="A207" s="24" t="s">
        <v>269</v>
      </c>
      <c r="B207" s="24" t="s">
        <v>116</v>
      </c>
      <c r="C207" s="24" t="s">
        <v>117</v>
      </c>
      <c r="D207" s="17" t="s">
        <v>118</v>
      </c>
      <c r="E207" s="6" t="s">
        <v>49</v>
      </c>
      <c r="F207" s="6" t="s">
        <v>1</v>
      </c>
      <c r="G207" s="7">
        <f>SUM(H207+I207)</f>
        <v>1062000</v>
      </c>
      <c r="H207" s="8">
        <f>728850</f>
        <v>728850</v>
      </c>
      <c r="I207" s="19">
        <f>333150</f>
        <v>333150</v>
      </c>
      <c r="J207" s="19">
        <f>I207</f>
        <v>333150</v>
      </c>
      <c r="K207" s="193"/>
      <c r="L207" s="193"/>
      <c r="M207" s="193"/>
      <c r="N207" s="194"/>
      <c r="O207" s="194"/>
      <c r="P207" s="195"/>
    </row>
    <row r="208" spans="1:16" s="26" customFormat="1" ht="60.75" customHeight="1">
      <c r="A208" s="35" t="s">
        <v>316</v>
      </c>
      <c r="B208" s="36"/>
      <c r="C208" s="36"/>
      <c r="D208" s="126" t="s">
        <v>317</v>
      </c>
      <c r="E208" s="127"/>
      <c r="F208" s="37" t="s">
        <v>238</v>
      </c>
      <c r="G208" s="38">
        <f>G209</f>
        <v>98000</v>
      </c>
      <c r="H208" s="38">
        <f>H209</f>
        <v>98000</v>
      </c>
      <c r="I208" s="38">
        <f>I209</f>
        <v>0</v>
      </c>
      <c r="J208" s="38">
        <f>J209</f>
        <v>0</v>
      </c>
      <c r="K208" s="193"/>
      <c r="L208" s="193"/>
      <c r="M208" s="193"/>
      <c r="N208" s="194"/>
      <c r="O208" s="194"/>
      <c r="P208" s="193"/>
    </row>
    <row r="209" spans="1:16" s="26" customFormat="1" ht="61.5" customHeight="1">
      <c r="A209" s="39" t="s">
        <v>318</v>
      </c>
      <c r="B209" s="40"/>
      <c r="C209" s="40"/>
      <c r="D209" s="145" t="s">
        <v>259</v>
      </c>
      <c r="E209" s="146"/>
      <c r="F209" s="41" t="s">
        <v>238</v>
      </c>
      <c r="G209" s="42">
        <f>H209+I209</f>
        <v>98000</v>
      </c>
      <c r="H209" s="42">
        <f>H210</f>
        <v>98000</v>
      </c>
      <c r="I209" s="42">
        <f>I210</f>
        <v>0</v>
      </c>
      <c r="J209" s="42">
        <f>J210</f>
        <v>0</v>
      </c>
      <c r="K209" s="192"/>
      <c r="L209" s="192"/>
      <c r="M209" s="192"/>
      <c r="N209" s="198"/>
      <c r="O209" s="198"/>
      <c r="P209" s="193"/>
    </row>
    <row r="210" spans="1:16" s="26" customFormat="1" ht="93">
      <c r="A210" s="15" t="s">
        <v>319</v>
      </c>
      <c r="B210" s="15" t="s">
        <v>158</v>
      </c>
      <c r="C210" s="15" t="s">
        <v>124</v>
      </c>
      <c r="D210" s="17" t="s">
        <v>287</v>
      </c>
      <c r="E210" s="6" t="s">
        <v>3</v>
      </c>
      <c r="F210" s="6" t="s">
        <v>1</v>
      </c>
      <c r="G210" s="7">
        <f>SUM(H210+I210)</f>
        <v>98000</v>
      </c>
      <c r="H210" s="8">
        <v>98000</v>
      </c>
      <c r="I210" s="9">
        <v>0</v>
      </c>
      <c r="J210" s="19">
        <v>0</v>
      </c>
      <c r="K210" s="193"/>
      <c r="L210" s="193"/>
      <c r="M210" s="193"/>
      <c r="N210" s="194"/>
      <c r="O210" s="194"/>
      <c r="P210" s="193"/>
    </row>
    <row r="211" spans="1:16" s="27" customFormat="1" ht="88.5" customHeight="1">
      <c r="A211" s="36" t="s">
        <v>217</v>
      </c>
      <c r="B211" s="35"/>
      <c r="C211" s="35"/>
      <c r="D211" s="131" t="s">
        <v>52</v>
      </c>
      <c r="E211" s="132"/>
      <c r="F211" s="37" t="s">
        <v>238</v>
      </c>
      <c r="G211" s="79">
        <f>G212</f>
        <v>87636950</v>
      </c>
      <c r="H211" s="79">
        <f>H212</f>
        <v>82631450</v>
      </c>
      <c r="I211" s="79">
        <f>I212</f>
        <v>5005500</v>
      </c>
      <c r="J211" s="79">
        <f>J212</f>
        <v>5000000</v>
      </c>
      <c r="K211" s="193"/>
      <c r="L211" s="193"/>
      <c r="M211" s="193"/>
      <c r="N211" s="194"/>
      <c r="O211" s="194"/>
      <c r="P211" s="195"/>
    </row>
    <row r="212" spans="1:16" s="27" customFormat="1" ht="63.75" customHeight="1">
      <c r="A212" s="40" t="s">
        <v>218</v>
      </c>
      <c r="B212" s="39"/>
      <c r="C212" s="39"/>
      <c r="D212" s="129" t="s">
        <v>165</v>
      </c>
      <c r="E212" s="130"/>
      <c r="F212" s="41" t="s">
        <v>238</v>
      </c>
      <c r="G212" s="43">
        <f>H212+I212</f>
        <v>87636950</v>
      </c>
      <c r="H212" s="43">
        <f>SUM(H213+H214+H217+H218+H219+H215)</f>
        <v>82631450</v>
      </c>
      <c r="I212" s="43">
        <f>SUM(I213+I214+I217+I218+I219+I215)</f>
        <v>5005500</v>
      </c>
      <c r="J212" s="43">
        <f>SUM(J213+J214+J217+J218+J219+J215)</f>
        <v>5000000</v>
      </c>
      <c r="K212" s="192"/>
      <c r="L212" s="192"/>
      <c r="M212" s="192"/>
      <c r="N212" s="198"/>
      <c r="O212" s="198"/>
      <c r="P212" s="195"/>
    </row>
    <row r="213" spans="1:16" s="27" customFormat="1" ht="100.5" customHeight="1">
      <c r="A213" s="24" t="s">
        <v>320</v>
      </c>
      <c r="B213" s="24" t="s">
        <v>158</v>
      </c>
      <c r="C213" s="24" t="s">
        <v>124</v>
      </c>
      <c r="D213" s="17" t="s">
        <v>287</v>
      </c>
      <c r="E213" s="6" t="s">
        <v>3</v>
      </c>
      <c r="F213" s="6" t="s">
        <v>1</v>
      </c>
      <c r="G213" s="7">
        <f>SUM(H213+I213)</f>
        <v>244000</v>
      </c>
      <c r="H213" s="8">
        <v>244000</v>
      </c>
      <c r="I213" s="19">
        <v>0</v>
      </c>
      <c r="J213" s="19">
        <v>0</v>
      </c>
      <c r="K213" s="192"/>
      <c r="L213" s="193"/>
      <c r="M213" s="193"/>
      <c r="N213" s="194"/>
      <c r="O213" s="194"/>
      <c r="P213" s="195"/>
    </row>
    <row r="214" spans="1:16" s="27" customFormat="1" ht="100.5" customHeight="1">
      <c r="A214" s="12">
        <v>1917413</v>
      </c>
      <c r="B214" s="12">
        <v>7413</v>
      </c>
      <c r="C214" s="12" t="s">
        <v>167</v>
      </c>
      <c r="D214" s="17" t="s">
        <v>340</v>
      </c>
      <c r="E214" s="21" t="s">
        <v>24</v>
      </c>
      <c r="F214" s="21" t="s">
        <v>1</v>
      </c>
      <c r="G214" s="7">
        <f>SUM(H214+I214)</f>
        <v>7600</v>
      </c>
      <c r="H214" s="20">
        <v>2100</v>
      </c>
      <c r="I214" s="9">
        <v>5500</v>
      </c>
      <c r="J214" s="9">
        <v>0</v>
      </c>
      <c r="K214" s="335"/>
      <c r="L214" s="192"/>
      <c r="M214" s="193"/>
      <c r="N214" s="194"/>
      <c r="O214" s="194"/>
      <c r="P214" s="195"/>
    </row>
    <row r="215" spans="1:16" s="27" customFormat="1" ht="90.75" customHeight="1" hidden="1">
      <c r="A215" s="30"/>
      <c r="B215" s="30"/>
      <c r="C215" s="30"/>
      <c r="D215" s="29"/>
      <c r="E215" s="6"/>
      <c r="F215" s="16"/>
      <c r="G215" s="7"/>
      <c r="H215" s="20"/>
      <c r="I215" s="19"/>
      <c r="J215" s="19"/>
      <c r="K215" s="193"/>
      <c r="L215" s="193"/>
      <c r="M215" s="193"/>
      <c r="N215" s="194"/>
      <c r="O215" s="194"/>
      <c r="P215" s="195"/>
    </row>
    <row r="216" spans="1:16" s="298" customFormat="1" ht="95.25" customHeight="1" hidden="1">
      <c r="A216" s="291"/>
      <c r="B216" s="292"/>
      <c r="C216" s="292"/>
      <c r="D216" s="69"/>
      <c r="E216" s="293"/>
      <c r="F216" s="293"/>
      <c r="G216" s="294"/>
      <c r="H216" s="295"/>
      <c r="I216" s="250"/>
      <c r="J216" s="250"/>
      <c r="K216" s="321"/>
      <c r="L216" s="296"/>
      <c r="M216" s="296"/>
      <c r="N216" s="297"/>
      <c r="O216" s="297"/>
      <c r="P216" s="296"/>
    </row>
    <row r="217" spans="1:16" s="27" customFormat="1" ht="102" customHeight="1">
      <c r="A217" s="12" t="s">
        <v>347</v>
      </c>
      <c r="B217" s="12" t="s">
        <v>348</v>
      </c>
      <c r="C217" s="12" t="s">
        <v>284</v>
      </c>
      <c r="D217" s="17" t="s">
        <v>166</v>
      </c>
      <c r="E217" s="21" t="s">
        <v>25</v>
      </c>
      <c r="F217" s="21" t="s">
        <v>1</v>
      </c>
      <c r="G217" s="7">
        <f>SUM(H217+I217)</f>
        <v>82385350</v>
      </c>
      <c r="H217" s="20">
        <v>82385350</v>
      </c>
      <c r="I217" s="9">
        <v>0</v>
      </c>
      <c r="J217" s="19">
        <f>I217</f>
        <v>0</v>
      </c>
      <c r="K217" s="193"/>
      <c r="L217" s="193"/>
      <c r="M217" s="193"/>
      <c r="N217" s="194"/>
      <c r="O217" s="194"/>
      <c r="P217" s="195"/>
    </row>
    <row r="218" spans="1:16" s="27" customFormat="1" ht="119.25" customHeight="1" hidden="1">
      <c r="A218" s="336"/>
      <c r="B218" s="336"/>
      <c r="C218" s="336"/>
      <c r="D218" s="337"/>
      <c r="E218" s="338"/>
      <c r="F218" s="338"/>
      <c r="G218" s="339"/>
      <c r="H218" s="20"/>
      <c r="I218" s="9"/>
      <c r="J218" s="19"/>
      <c r="K218" s="192"/>
      <c r="L218" s="193"/>
      <c r="M218" s="193"/>
      <c r="N218" s="194"/>
      <c r="O218" s="194"/>
      <c r="P218" s="305"/>
    </row>
    <row r="219" spans="1:16" s="27" customFormat="1" ht="150.75" customHeight="1">
      <c r="A219" s="12">
        <v>1917670</v>
      </c>
      <c r="B219" s="12">
        <v>7670</v>
      </c>
      <c r="C219" s="12" t="s">
        <v>139</v>
      </c>
      <c r="D219" s="17" t="s">
        <v>179</v>
      </c>
      <c r="E219" s="21" t="s">
        <v>18</v>
      </c>
      <c r="F219" s="21" t="s">
        <v>1</v>
      </c>
      <c r="G219" s="51">
        <f>SUM(H219+I219)</f>
        <v>5000000</v>
      </c>
      <c r="H219" s="20">
        <v>0</v>
      </c>
      <c r="I219" s="9">
        <v>5000000</v>
      </c>
      <c r="J219" s="9">
        <f>I219</f>
        <v>5000000</v>
      </c>
      <c r="K219" s="193"/>
      <c r="L219" s="202"/>
      <c r="M219" s="193"/>
      <c r="N219" s="194"/>
      <c r="O219" s="194"/>
      <c r="P219" s="305"/>
    </row>
    <row r="220" spans="1:16" s="27" customFormat="1" ht="58.5" customHeight="1">
      <c r="A220" s="36">
        <v>2700000</v>
      </c>
      <c r="B220" s="35"/>
      <c r="C220" s="35"/>
      <c r="D220" s="131" t="s">
        <v>321</v>
      </c>
      <c r="E220" s="132"/>
      <c r="F220" s="37" t="s">
        <v>238</v>
      </c>
      <c r="G220" s="79">
        <f>G221</f>
        <v>7396828</v>
      </c>
      <c r="H220" s="79">
        <f>H221</f>
        <v>7396828</v>
      </c>
      <c r="I220" s="79">
        <f>I221</f>
        <v>0</v>
      </c>
      <c r="J220" s="79">
        <f>J221</f>
        <v>0</v>
      </c>
      <c r="K220" s="192"/>
      <c r="L220" s="193"/>
      <c r="M220" s="193"/>
      <c r="N220" s="194"/>
      <c r="O220" s="194"/>
      <c r="P220" s="195"/>
    </row>
    <row r="221" spans="1:16" s="27" customFormat="1" ht="48" customHeight="1">
      <c r="A221" s="40">
        <v>2710000</v>
      </c>
      <c r="B221" s="39"/>
      <c r="C221" s="39"/>
      <c r="D221" s="129" t="s">
        <v>107</v>
      </c>
      <c r="E221" s="130"/>
      <c r="F221" s="41" t="s">
        <v>238</v>
      </c>
      <c r="G221" s="43">
        <f>H221+I221</f>
        <v>7396828</v>
      </c>
      <c r="H221" s="43">
        <f>SUM(H222+H223+H224+H225+H226)</f>
        <v>7396828</v>
      </c>
      <c r="I221" s="43">
        <f>SUM(I222+I223+I224+I225+I226)</f>
        <v>0</v>
      </c>
      <c r="J221" s="43">
        <f>SUM(J222+J223+J224+J225+J226)</f>
        <v>0</v>
      </c>
      <c r="K221" s="192"/>
      <c r="L221" s="192"/>
      <c r="M221" s="192"/>
      <c r="N221" s="198"/>
      <c r="O221" s="198"/>
      <c r="P221" s="195"/>
    </row>
    <row r="222" spans="1:16" s="27" customFormat="1" ht="93">
      <c r="A222" s="24" t="s">
        <v>322</v>
      </c>
      <c r="B222" s="24" t="s">
        <v>158</v>
      </c>
      <c r="C222" s="24" t="s">
        <v>124</v>
      </c>
      <c r="D222" s="17" t="s">
        <v>287</v>
      </c>
      <c r="E222" s="6" t="s">
        <v>6</v>
      </c>
      <c r="F222" s="6" t="s">
        <v>1</v>
      </c>
      <c r="G222" s="7">
        <f>SUM(H222+I222)</f>
        <v>297000</v>
      </c>
      <c r="H222" s="8">
        <v>297000</v>
      </c>
      <c r="I222" s="19">
        <v>0</v>
      </c>
      <c r="J222" s="19">
        <v>0</v>
      </c>
      <c r="K222" s="193"/>
      <c r="L222" s="193"/>
      <c r="M222" s="193"/>
      <c r="N222" s="194"/>
      <c r="O222" s="194"/>
      <c r="P222" s="195"/>
    </row>
    <row r="223" spans="1:16" s="27" customFormat="1" ht="102.75" customHeight="1" hidden="1">
      <c r="A223" s="12"/>
      <c r="B223" s="12"/>
      <c r="C223" s="15"/>
      <c r="D223" s="58"/>
      <c r="E223" s="21"/>
      <c r="F223" s="21"/>
      <c r="G223" s="7"/>
      <c r="H223" s="20"/>
      <c r="I223" s="9"/>
      <c r="J223" s="9"/>
      <c r="K223" s="193"/>
      <c r="L223" s="193"/>
      <c r="M223" s="193"/>
      <c r="N223" s="194"/>
      <c r="O223" s="194"/>
      <c r="P223" s="195"/>
    </row>
    <row r="224" spans="1:16" s="27" customFormat="1" ht="113.25" customHeight="1">
      <c r="A224" s="12" t="s">
        <v>349</v>
      </c>
      <c r="B224" s="12" t="s">
        <v>350</v>
      </c>
      <c r="C224" s="12" t="s">
        <v>169</v>
      </c>
      <c r="D224" s="17" t="s">
        <v>180</v>
      </c>
      <c r="E224" s="73" t="s">
        <v>45</v>
      </c>
      <c r="F224" s="21" t="s">
        <v>1</v>
      </c>
      <c r="G224" s="7">
        <f>SUM(H224+I224)</f>
        <v>51828</v>
      </c>
      <c r="H224" s="20">
        <f>51828</f>
        <v>51828</v>
      </c>
      <c r="I224" s="9">
        <v>0</v>
      </c>
      <c r="J224" s="9">
        <f>I224</f>
        <v>0</v>
      </c>
      <c r="K224" s="193"/>
      <c r="L224" s="193"/>
      <c r="M224" s="193"/>
      <c r="N224" s="194"/>
      <c r="O224" s="194"/>
      <c r="P224" s="195"/>
    </row>
    <row r="225" spans="1:16" s="26" customFormat="1" ht="108" customHeight="1">
      <c r="A225" s="30">
        <v>2717693</v>
      </c>
      <c r="B225" s="24" t="s">
        <v>338</v>
      </c>
      <c r="C225" s="24" t="s">
        <v>139</v>
      </c>
      <c r="D225" s="58" t="s">
        <v>339</v>
      </c>
      <c r="E225" s="406" t="s">
        <v>27</v>
      </c>
      <c r="F225" s="21" t="s">
        <v>1</v>
      </c>
      <c r="G225" s="7">
        <f>SUM(H225+I225)</f>
        <v>7000000</v>
      </c>
      <c r="H225" s="20">
        <v>7000000</v>
      </c>
      <c r="I225" s="9">
        <v>0</v>
      </c>
      <c r="J225" s="9">
        <f>I225</f>
        <v>0</v>
      </c>
      <c r="K225" s="204"/>
      <c r="L225" s="193"/>
      <c r="M225" s="193"/>
      <c r="N225" s="194"/>
      <c r="O225" s="194"/>
      <c r="P225" s="193"/>
    </row>
    <row r="226" spans="1:16" s="26" customFormat="1" ht="108" customHeight="1">
      <c r="A226" s="30">
        <v>2717693</v>
      </c>
      <c r="B226" s="24" t="s">
        <v>338</v>
      </c>
      <c r="C226" s="24" t="s">
        <v>139</v>
      </c>
      <c r="D226" s="58" t="s">
        <v>339</v>
      </c>
      <c r="E226" s="6" t="s">
        <v>33</v>
      </c>
      <c r="F226" s="21" t="s">
        <v>1</v>
      </c>
      <c r="G226" s="7">
        <f>SUM(H226+I226)</f>
        <v>48000</v>
      </c>
      <c r="H226" s="20">
        <v>48000</v>
      </c>
      <c r="I226" s="9">
        <v>0</v>
      </c>
      <c r="J226" s="9">
        <f>I226</f>
        <v>0</v>
      </c>
      <c r="K226" s="204"/>
      <c r="L226" s="193"/>
      <c r="M226" s="193"/>
      <c r="N226" s="194"/>
      <c r="O226" s="194"/>
      <c r="P226" s="193"/>
    </row>
    <row r="227" spans="1:16" s="26" customFormat="1" ht="70.5" customHeight="1">
      <c r="A227" s="36" t="s">
        <v>215</v>
      </c>
      <c r="B227" s="35"/>
      <c r="C227" s="35"/>
      <c r="D227" s="131" t="s">
        <v>162</v>
      </c>
      <c r="E227" s="132"/>
      <c r="F227" s="37" t="s">
        <v>238</v>
      </c>
      <c r="G227" s="79">
        <f>G228</f>
        <v>10196770</v>
      </c>
      <c r="H227" s="79">
        <f>H228</f>
        <v>397000</v>
      </c>
      <c r="I227" s="79">
        <f>I228</f>
        <v>9799770</v>
      </c>
      <c r="J227" s="79">
        <f>J228</f>
        <v>1152270</v>
      </c>
      <c r="K227" s="193"/>
      <c r="L227" s="193"/>
      <c r="M227" s="193"/>
      <c r="N227" s="194"/>
      <c r="O227" s="194"/>
      <c r="P227" s="193"/>
    </row>
    <row r="228" spans="1:16" s="26" customFormat="1" ht="63" customHeight="1">
      <c r="A228" s="40" t="s">
        <v>216</v>
      </c>
      <c r="B228" s="39"/>
      <c r="C228" s="39"/>
      <c r="D228" s="145" t="s">
        <v>239</v>
      </c>
      <c r="E228" s="146"/>
      <c r="F228" s="41" t="s">
        <v>238</v>
      </c>
      <c r="G228" s="43">
        <f>H228+I228</f>
        <v>10196770</v>
      </c>
      <c r="H228" s="43">
        <f>SUM(H229+H230+H231+H232)</f>
        <v>397000</v>
      </c>
      <c r="I228" s="43">
        <f>SUM(I229+I230+I231+I232)</f>
        <v>9799770</v>
      </c>
      <c r="J228" s="43">
        <f>SUM(J229+J230+J231+J232)</f>
        <v>1152270</v>
      </c>
      <c r="K228" s="192"/>
      <c r="L228" s="192"/>
      <c r="M228" s="192"/>
      <c r="N228" s="198"/>
      <c r="O228" s="198"/>
      <c r="P228" s="193"/>
    </row>
    <row r="229" spans="1:16" s="26" customFormat="1" ht="98.25" customHeight="1">
      <c r="A229" s="24" t="s">
        <v>323</v>
      </c>
      <c r="B229" s="24" t="s">
        <v>158</v>
      </c>
      <c r="C229" s="24" t="s">
        <v>124</v>
      </c>
      <c r="D229" s="17" t="s">
        <v>287</v>
      </c>
      <c r="E229" s="6" t="s">
        <v>7</v>
      </c>
      <c r="F229" s="6" t="s">
        <v>1</v>
      </c>
      <c r="G229" s="7">
        <f>SUM(H229+I229)</f>
        <v>397000</v>
      </c>
      <c r="H229" s="8">
        <v>397000</v>
      </c>
      <c r="I229" s="19">
        <v>0</v>
      </c>
      <c r="J229" s="19">
        <v>0</v>
      </c>
      <c r="K229" s="193"/>
      <c r="L229" s="193"/>
      <c r="M229" s="193"/>
      <c r="N229" s="194"/>
      <c r="O229" s="194"/>
      <c r="P229" s="193"/>
    </row>
    <row r="230" spans="1:16" s="26" customFormat="1" ht="118.5" customHeight="1">
      <c r="A230" s="24" t="s">
        <v>314</v>
      </c>
      <c r="B230" s="24" t="s">
        <v>313</v>
      </c>
      <c r="C230" s="12" t="s">
        <v>139</v>
      </c>
      <c r="D230" s="17" t="s">
        <v>179</v>
      </c>
      <c r="E230" s="407" t="s">
        <v>19</v>
      </c>
      <c r="F230" s="47" t="s">
        <v>1</v>
      </c>
      <c r="G230" s="7">
        <f>SUM(H230+I230)</f>
        <v>1152270</v>
      </c>
      <c r="H230" s="8">
        <v>0</v>
      </c>
      <c r="I230" s="19">
        <v>1152270</v>
      </c>
      <c r="J230" s="9">
        <f>I230</f>
        <v>1152270</v>
      </c>
      <c r="K230" s="193"/>
      <c r="L230" s="193"/>
      <c r="M230" s="193"/>
      <c r="N230" s="194"/>
      <c r="O230" s="194"/>
      <c r="P230" s="193"/>
    </row>
    <row r="231" spans="1:16" s="26" customFormat="1" ht="101.25" customHeight="1" hidden="1">
      <c r="A231" s="12"/>
      <c r="B231" s="12"/>
      <c r="C231" s="12"/>
      <c r="D231" s="10"/>
      <c r="E231" s="47"/>
      <c r="F231" s="47"/>
      <c r="G231" s="51"/>
      <c r="H231" s="22"/>
      <c r="I231" s="23"/>
      <c r="J231" s="23"/>
      <c r="K231" s="193"/>
      <c r="L231" s="193"/>
      <c r="M231" s="193"/>
      <c r="N231" s="194"/>
      <c r="O231" s="194"/>
      <c r="P231" s="193"/>
    </row>
    <row r="232" spans="1:16" s="26" customFormat="1" ht="119.25" customHeight="1">
      <c r="A232" s="12">
        <v>2818340</v>
      </c>
      <c r="B232" s="12">
        <v>8340</v>
      </c>
      <c r="C232" s="12" t="s">
        <v>164</v>
      </c>
      <c r="D232" s="10" t="s">
        <v>224</v>
      </c>
      <c r="E232" s="47" t="s">
        <v>15</v>
      </c>
      <c r="F232" s="47" t="s">
        <v>1</v>
      </c>
      <c r="G232" s="51">
        <f>SUM(H232+I232)</f>
        <v>8647500</v>
      </c>
      <c r="H232" s="22">
        <v>0</v>
      </c>
      <c r="I232" s="22">
        <v>8647500</v>
      </c>
      <c r="J232" s="23">
        <v>0</v>
      </c>
      <c r="K232" s="304"/>
      <c r="L232" s="193"/>
      <c r="M232" s="193"/>
      <c r="N232" s="194"/>
      <c r="O232" s="194"/>
      <c r="P232" s="193"/>
    </row>
    <row r="233" spans="1:16" s="26" customFormat="1" ht="72" customHeight="1">
      <c r="A233" s="36" t="s">
        <v>324</v>
      </c>
      <c r="B233" s="35"/>
      <c r="C233" s="35"/>
      <c r="D233" s="131" t="s">
        <v>53</v>
      </c>
      <c r="E233" s="132"/>
      <c r="F233" s="37" t="s">
        <v>238</v>
      </c>
      <c r="G233" s="79">
        <f>G234</f>
        <v>4898000</v>
      </c>
      <c r="H233" s="79">
        <f>H234</f>
        <v>398000</v>
      </c>
      <c r="I233" s="79">
        <f>I234</f>
        <v>4500000</v>
      </c>
      <c r="J233" s="79">
        <f>J234</f>
        <v>4500000</v>
      </c>
      <c r="K233" s="193"/>
      <c r="L233" s="193"/>
      <c r="M233" s="193"/>
      <c r="N233" s="194"/>
      <c r="O233" s="194"/>
      <c r="P233" s="193"/>
    </row>
    <row r="234" spans="1:16" s="26" customFormat="1" ht="63" customHeight="1">
      <c r="A234" s="40">
        <v>2910000</v>
      </c>
      <c r="B234" s="39"/>
      <c r="C234" s="39"/>
      <c r="D234" s="129" t="s">
        <v>168</v>
      </c>
      <c r="E234" s="130"/>
      <c r="F234" s="41" t="s">
        <v>238</v>
      </c>
      <c r="G234" s="43">
        <f>H234+I234</f>
        <v>4898000</v>
      </c>
      <c r="H234" s="43">
        <f>SUM(H235+H236+H237+H238)</f>
        <v>398000</v>
      </c>
      <c r="I234" s="43">
        <f>SUM(I235+I236+I237+I238)</f>
        <v>4500000</v>
      </c>
      <c r="J234" s="43">
        <f>SUM(J235+J236+J237+J238)</f>
        <v>4500000</v>
      </c>
      <c r="K234" s="192"/>
      <c r="L234" s="192"/>
      <c r="M234" s="192"/>
      <c r="N234" s="198"/>
      <c r="O234" s="198"/>
      <c r="P234" s="281"/>
    </row>
    <row r="235" spans="1:16" s="26" customFormat="1" ht="99.75" customHeight="1">
      <c r="A235" s="24" t="s">
        <v>325</v>
      </c>
      <c r="B235" s="24" t="s">
        <v>158</v>
      </c>
      <c r="C235" s="24" t="s">
        <v>124</v>
      </c>
      <c r="D235" s="17" t="s">
        <v>287</v>
      </c>
      <c r="E235" s="6" t="s">
        <v>6</v>
      </c>
      <c r="F235" s="6" t="s">
        <v>1</v>
      </c>
      <c r="G235" s="7">
        <f>SUM(H235+I235)</f>
        <v>398000</v>
      </c>
      <c r="H235" s="8">
        <v>398000</v>
      </c>
      <c r="I235" s="19">
        <v>0</v>
      </c>
      <c r="J235" s="19">
        <v>0</v>
      </c>
      <c r="K235" s="192"/>
      <c r="L235" s="193"/>
      <c r="M235" s="193"/>
      <c r="N235" s="194"/>
      <c r="O235" s="194"/>
      <c r="P235" s="193"/>
    </row>
    <row r="236" spans="1:16" s="26" customFormat="1" ht="120" customHeight="1" hidden="1">
      <c r="A236" s="24"/>
      <c r="B236" s="30"/>
      <c r="C236" s="30"/>
      <c r="D236" s="29"/>
      <c r="E236" s="6"/>
      <c r="F236" s="6"/>
      <c r="G236" s="7"/>
      <c r="H236" s="8"/>
      <c r="I236" s="19"/>
      <c r="J236" s="19"/>
      <c r="K236" s="192"/>
      <c r="L236" s="193"/>
      <c r="M236" s="193"/>
      <c r="N236" s="194"/>
      <c r="O236" s="194"/>
      <c r="P236" s="193"/>
    </row>
    <row r="237" spans="1:16" s="26" customFormat="1" ht="100.5" customHeight="1">
      <c r="A237" s="24" t="s">
        <v>267</v>
      </c>
      <c r="B237" s="15" t="s">
        <v>268</v>
      </c>
      <c r="C237" s="12" t="s">
        <v>161</v>
      </c>
      <c r="D237" s="17" t="s">
        <v>283</v>
      </c>
      <c r="E237" s="6" t="s">
        <v>33</v>
      </c>
      <c r="F237" s="50" t="s">
        <v>1</v>
      </c>
      <c r="G237" s="7">
        <f>SUM(H237+I237)</f>
        <v>500000</v>
      </c>
      <c r="H237" s="8">
        <v>0</v>
      </c>
      <c r="I237" s="19">
        <v>500000</v>
      </c>
      <c r="J237" s="19">
        <f>I237</f>
        <v>500000</v>
      </c>
      <c r="K237" s="192"/>
      <c r="L237" s="193"/>
      <c r="M237" s="193"/>
      <c r="N237" s="194"/>
      <c r="O237" s="194"/>
      <c r="P237" s="193"/>
    </row>
    <row r="238" spans="1:16" s="26" customFormat="1" ht="143.25" customHeight="1">
      <c r="A238" s="12" t="s">
        <v>35</v>
      </c>
      <c r="B238" s="13" t="s">
        <v>36</v>
      </c>
      <c r="C238" s="12" t="s">
        <v>37</v>
      </c>
      <c r="D238" s="14" t="s">
        <v>38</v>
      </c>
      <c r="E238" s="21" t="s">
        <v>39</v>
      </c>
      <c r="F238" s="50" t="s">
        <v>1</v>
      </c>
      <c r="G238" s="7">
        <f>SUM(H238+I238)</f>
        <v>4000000</v>
      </c>
      <c r="H238" s="20"/>
      <c r="I238" s="9">
        <v>4000000</v>
      </c>
      <c r="J238" s="9">
        <f>I238</f>
        <v>4000000</v>
      </c>
      <c r="K238" s="193"/>
      <c r="L238" s="193"/>
      <c r="M238" s="193"/>
      <c r="N238" s="194"/>
      <c r="O238" s="194"/>
      <c r="P238" s="193"/>
    </row>
    <row r="239" spans="1:16" s="302" customFormat="1" ht="114.75" customHeight="1" hidden="1">
      <c r="A239" s="314"/>
      <c r="B239" s="314"/>
      <c r="C239" s="315"/>
      <c r="D239" s="300"/>
      <c r="E239" s="340"/>
      <c r="F239" s="340"/>
      <c r="G239" s="294"/>
      <c r="H239" s="250"/>
      <c r="I239" s="1"/>
      <c r="J239" s="9"/>
      <c r="K239" s="303"/>
      <c r="L239" s="301"/>
      <c r="M239" s="301"/>
      <c r="N239" s="194"/>
      <c r="O239" s="194"/>
      <c r="P239" s="301"/>
    </row>
    <row r="240" spans="1:16" s="26" customFormat="1" ht="50.25" customHeight="1">
      <c r="A240" s="36" t="s">
        <v>149</v>
      </c>
      <c r="B240" s="35"/>
      <c r="C240" s="35"/>
      <c r="D240" s="131" t="s">
        <v>219</v>
      </c>
      <c r="E240" s="132"/>
      <c r="F240" s="37" t="s">
        <v>238</v>
      </c>
      <c r="G240" s="79">
        <f>G241</f>
        <v>3278830</v>
      </c>
      <c r="H240" s="79">
        <f>H241</f>
        <v>2170600</v>
      </c>
      <c r="I240" s="79">
        <f>I241</f>
        <v>1108230</v>
      </c>
      <c r="J240" s="79">
        <f>J241</f>
        <v>1108230</v>
      </c>
      <c r="K240" s="193"/>
      <c r="L240" s="193"/>
      <c r="M240" s="193"/>
      <c r="N240" s="194"/>
      <c r="O240" s="194"/>
      <c r="P240" s="193"/>
    </row>
    <row r="241" spans="1:16" s="26" customFormat="1" ht="67.5" customHeight="1">
      <c r="A241" s="40" t="s">
        <v>150</v>
      </c>
      <c r="B241" s="39"/>
      <c r="C241" s="39"/>
      <c r="D241" s="129" t="s">
        <v>153</v>
      </c>
      <c r="E241" s="130"/>
      <c r="F241" s="41" t="s">
        <v>238</v>
      </c>
      <c r="G241" s="43">
        <f>H241+I241</f>
        <v>3278830</v>
      </c>
      <c r="H241" s="43">
        <f>SUM(H242+H243+H244+H245+H246+H247+H248+H249+H250+H251+H252)</f>
        <v>2170600</v>
      </c>
      <c r="I241" s="43">
        <f>SUM(I242+I243+I244+I245+I246+I247+I248+I249+I250+I251+I252)</f>
        <v>1108230</v>
      </c>
      <c r="J241" s="43">
        <f>SUM(J242+J243+J244+J245+J246+J247+J248+J249+J250+J251+J252)</f>
        <v>1108230</v>
      </c>
      <c r="K241" s="192"/>
      <c r="L241" s="192"/>
      <c r="M241" s="192"/>
      <c r="N241" s="198"/>
      <c r="O241" s="198"/>
      <c r="P241" s="193"/>
    </row>
    <row r="242" spans="1:16" s="26" customFormat="1" ht="98.25" customHeight="1">
      <c r="A242" s="24" t="s">
        <v>326</v>
      </c>
      <c r="B242" s="24" t="s">
        <v>158</v>
      </c>
      <c r="C242" s="24" t="s">
        <v>124</v>
      </c>
      <c r="D242" s="17" t="s">
        <v>287</v>
      </c>
      <c r="E242" s="6" t="s">
        <v>8</v>
      </c>
      <c r="F242" s="6" t="s">
        <v>1</v>
      </c>
      <c r="G242" s="7">
        <f>SUM(H242+I242)</f>
        <v>123000</v>
      </c>
      <c r="H242" s="8">
        <v>123000</v>
      </c>
      <c r="I242" s="19">
        <v>0</v>
      </c>
      <c r="J242" s="19">
        <v>0</v>
      </c>
      <c r="K242" s="192"/>
      <c r="L242" s="193"/>
      <c r="M242" s="193"/>
      <c r="N242" s="194"/>
      <c r="O242" s="194"/>
      <c r="P242" s="193"/>
    </row>
    <row r="243" spans="1:16" s="26" customFormat="1" ht="212.25" customHeight="1" hidden="1">
      <c r="A243" s="24"/>
      <c r="B243" s="24"/>
      <c r="C243" s="24"/>
      <c r="D243" s="58"/>
      <c r="E243" s="116"/>
      <c r="F243" s="116"/>
      <c r="G243" s="7"/>
      <c r="H243" s="9"/>
      <c r="I243" s="19"/>
      <c r="J243" s="9"/>
      <c r="K243" s="284"/>
      <c r="L243" s="193"/>
      <c r="M243" s="193"/>
      <c r="N243" s="194"/>
      <c r="O243" s="194"/>
      <c r="P243" s="193"/>
    </row>
    <row r="244" spans="1:16" s="26" customFormat="1" ht="120.75" customHeight="1" hidden="1">
      <c r="A244" s="24"/>
      <c r="B244" s="24"/>
      <c r="C244" s="24"/>
      <c r="D244" s="58"/>
      <c r="E244" s="116"/>
      <c r="F244" s="116"/>
      <c r="G244" s="7"/>
      <c r="H244" s="9"/>
      <c r="I244" s="19"/>
      <c r="J244" s="9"/>
      <c r="K244" s="284"/>
      <c r="L244" s="193"/>
      <c r="M244" s="193"/>
      <c r="N244" s="194"/>
      <c r="O244" s="194"/>
      <c r="P244" s="193"/>
    </row>
    <row r="245" spans="1:16" s="344" customFormat="1" ht="210" customHeight="1" hidden="1">
      <c r="A245" s="2"/>
      <c r="B245" s="2"/>
      <c r="C245" s="2"/>
      <c r="D245" s="341"/>
      <c r="E245" s="59"/>
      <c r="F245" s="59"/>
      <c r="G245" s="51"/>
      <c r="H245" s="23"/>
      <c r="I245" s="23"/>
      <c r="J245" s="23"/>
      <c r="K245" s="342"/>
      <c r="L245" s="233"/>
      <c r="M245" s="343"/>
      <c r="N245" s="234"/>
      <c r="O245" s="234"/>
      <c r="P245" s="233"/>
    </row>
    <row r="246" spans="1:16" s="344" customFormat="1" ht="150" customHeight="1" hidden="1">
      <c r="A246" s="2"/>
      <c r="B246" s="2"/>
      <c r="C246" s="2"/>
      <c r="D246" s="57"/>
      <c r="E246" s="50"/>
      <c r="F246" s="50"/>
      <c r="G246" s="51"/>
      <c r="H246" s="11"/>
      <c r="I246" s="23"/>
      <c r="J246" s="23"/>
      <c r="K246" s="342"/>
      <c r="L246" s="233"/>
      <c r="M246" s="233"/>
      <c r="N246" s="234"/>
      <c r="O246" s="234"/>
      <c r="P246" s="233"/>
    </row>
    <row r="247" spans="1:16" s="344" customFormat="1" ht="186" customHeight="1">
      <c r="A247" s="96" t="s">
        <v>335</v>
      </c>
      <c r="B247" s="2" t="s">
        <v>336</v>
      </c>
      <c r="C247" s="2" t="s">
        <v>334</v>
      </c>
      <c r="D247" s="57" t="s">
        <v>337</v>
      </c>
      <c r="E247" s="59" t="s">
        <v>34</v>
      </c>
      <c r="F247" s="59" t="s">
        <v>1</v>
      </c>
      <c r="G247" s="51">
        <f>SUM(H247+I247)</f>
        <v>13600</v>
      </c>
      <c r="H247" s="11">
        <v>13600</v>
      </c>
      <c r="I247" s="23">
        <v>0</v>
      </c>
      <c r="J247" s="23">
        <f aca="true" t="shared" si="8" ref="J247:J252">I247</f>
        <v>0</v>
      </c>
      <c r="K247" s="345"/>
      <c r="L247" s="233"/>
      <c r="M247" s="343"/>
      <c r="N247" s="234"/>
      <c r="O247" s="234"/>
      <c r="P247" s="233"/>
    </row>
    <row r="248" spans="1:16" s="344" customFormat="1" ht="192" customHeight="1" hidden="1">
      <c r="A248" s="2"/>
      <c r="B248" s="2"/>
      <c r="C248" s="2"/>
      <c r="D248" s="57"/>
      <c r="E248" s="59"/>
      <c r="F248" s="59"/>
      <c r="G248" s="51"/>
      <c r="H248" s="23"/>
      <c r="I248" s="23"/>
      <c r="J248" s="23"/>
      <c r="K248" s="342"/>
      <c r="L248" s="233"/>
      <c r="M248" s="343"/>
      <c r="N248" s="234"/>
      <c r="O248" s="234"/>
      <c r="P248" s="233"/>
    </row>
    <row r="249" spans="1:16" s="26" customFormat="1" ht="129.75" customHeight="1">
      <c r="A249" s="12">
        <v>3117130</v>
      </c>
      <c r="B249" s="12">
        <v>7130</v>
      </c>
      <c r="C249" s="12" t="s">
        <v>154</v>
      </c>
      <c r="D249" s="17" t="s">
        <v>220</v>
      </c>
      <c r="E249" s="21" t="s">
        <v>17</v>
      </c>
      <c r="F249" s="47" t="s">
        <v>1</v>
      </c>
      <c r="G249" s="51">
        <f>SUM(H249+I249)</f>
        <v>2000000</v>
      </c>
      <c r="H249" s="20">
        <v>2000000</v>
      </c>
      <c r="I249" s="9">
        <v>0</v>
      </c>
      <c r="J249" s="9">
        <f t="shared" si="8"/>
        <v>0</v>
      </c>
      <c r="K249" s="193"/>
      <c r="L249" s="193"/>
      <c r="M249" s="193"/>
      <c r="N249" s="194"/>
      <c r="O249" s="194"/>
      <c r="P249" s="193"/>
    </row>
    <row r="250" spans="1:16" s="26" customFormat="1" ht="135" customHeight="1">
      <c r="A250" s="12">
        <v>3117650</v>
      </c>
      <c r="B250" s="12">
        <v>7650</v>
      </c>
      <c r="C250" s="12" t="s">
        <v>139</v>
      </c>
      <c r="D250" s="17" t="s">
        <v>97</v>
      </c>
      <c r="E250" s="21" t="s">
        <v>17</v>
      </c>
      <c r="F250" s="47" t="s">
        <v>1</v>
      </c>
      <c r="G250" s="7">
        <f>SUM(H250+I250)</f>
        <v>950000</v>
      </c>
      <c r="H250" s="20">
        <v>0</v>
      </c>
      <c r="I250" s="9">
        <v>950000</v>
      </c>
      <c r="J250" s="9">
        <f t="shared" si="8"/>
        <v>950000</v>
      </c>
      <c r="K250" s="193"/>
      <c r="L250" s="193"/>
      <c r="M250" s="193"/>
      <c r="N250" s="194"/>
      <c r="O250" s="194"/>
      <c r="P250" s="193"/>
    </row>
    <row r="251" spans="1:16" s="26" customFormat="1" ht="150.75" customHeight="1">
      <c r="A251" s="12">
        <v>3117660</v>
      </c>
      <c r="B251" s="12">
        <v>7660</v>
      </c>
      <c r="C251" s="12" t="s">
        <v>139</v>
      </c>
      <c r="D251" s="17" t="s">
        <v>65</v>
      </c>
      <c r="E251" s="21" t="s">
        <v>17</v>
      </c>
      <c r="F251" s="47" t="s">
        <v>1</v>
      </c>
      <c r="G251" s="7">
        <f>SUM(H251+I251)</f>
        <v>158230</v>
      </c>
      <c r="H251" s="20">
        <v>0</v>
      </c>
      <c r="I251" s="9">
        <v>158230</v>
      </c>
      <c r="J251" s="9">
        <f t="shared" si="8"/>
        <v>158230</v>
      </c>
      <c r="K251" s="193"/>
      <c r="L251" s="193"/>
      <c r="M251" s="193"/>
      <c r="N251" s="194"/>
      <c r="O251" s="194"/>
      <c r="P251" s="193"/>
    </row>
    <row r="252" spans="1:16" s="26" customFormat="1" ht="125.25" customHeight="1">
      <c r="A252" s="24" t="s">
        <v>351</v>
      </c>
      <c r="B252" s="24" t="s">
        <v>338</v>
      </c>
      <c r="C252" s="24" t="s">
        <v>139</v>
      </c>
      <c r="D252" s="58" t="s">
        <v>352</v>
      </c>
      <c r="E252" s="6" t="s">
        <v>26</v>
      </c>
      <c r="F252" s="6" t="s">
        <v>1</v>
      </c>
      <c r="G252" s="7">
        <f>SUM(H252+I252)</f>
        <v>34000</v>
      </c>
      <c r="H252" s="8">
        <v>34000</v>
      </c>
      <c r="I252" s="19">
        <v>0</v>
      </c>
      <c r="J252" s="9">
        <f t="shared" si="8"/>
        <v>0</v>
      </c>
      <c r="K252" s="193"/>
      <c r="L252" s="193"/>
      <c r="M252" s="193"/>
      <c r="N252" s="194"/>
      <c r="O252" s="194"/>
      <c r="P252" s="193"/>
    </row>
    <row r="253" spans="1:16" s="26" customFormat="1" ht="47.25" customHeight="1">
      <c r="A253" s="36" t="s">
        <v>327</v>
      </c>
      <c r="B253" s="35"/>
      <c r="C253" s="35"/>
      <c r="D253" s="131" t="s">
        <v>329</v>
      </c>
      <c r="E253" s="132"/>
      <c r="F253" s="37" t="s">
        <v>238</v>
      </c>
      <c r="G253" s="79">
        <f>G254</f>
        <v>4249000</v>
      </c>
      <c r="H253" s="79">
        <f>H254</f>
        <v>4249000</v>
      </c>
      <c r="I253" s="79">
        <f>I254</f>
        <v>0</v>
      </c>
      <c r="J253" s="79">
        <f>J254</f>
        <v>0</v>
      </c>
      <c r="K253" s="193"/>
      <c r="L253" s="193"/>
      <c r="M253" s="193"/>
      <c r="N253" s="194"/>
      <c r="O253" s="194"/>
      <c r="P253" s="193"/>
    </row>
    <row r="254" spans="1:16" s="26" customFormat="1" ht="48.75" customHeight="1">
      <c r="A254" s="40" t="s">
        <v>328</v>
      </c>
      <c r="B254" s="39"/>
      <c r="C254" s="39"/>
      <c r="D254" s="129" t="s">
        <v>151</v>
      </c>
      <c r="E254" s="130"/>
      <c r="F254" s="41" t="s">
        <v>238</v>
      </c>
      <c r="G254" s="43">
        <f>H254+I254</f>
        <v>4249000</v>
      </c>
      <c r="H254" s="43">
        <f>H255+H256</f>
        <v>4249000</v>
      </c>
      <c r="I254" s="43">
        <f>I255+I256</f>
        <v>0</v>
      </c>
      <c r="J254" s="43">
        <f>J255+J256</f>
        <v>0</v>
      </c>
      <c r="K254" s="198"/>
      <c r="L254" s="198"/>
      <c r="M254" s="198"/>
      <c r="N254" s="198"/>
      <c r="O254" s="198"/>
      <c r="P254" s="193"/>
    </row>
    <row r="255" spans="1:16" s="26" customFormat="1" ht="105" customHeight="1">
      <c r="A255" s="12" t="s">
        <v>330</v>
      </c>
      <c r="B255" s="24" t="s">
        <v>158</v>
      </c>
      <c r="C255" s="12" t="s">
        <v>124</v>
      </c>
      <c r="D255" s="17" t="s">
        <v>287</v>
      </c>
      <c r="E255" s="6" t="s">
        <v>51</v>
      </c>
      <c r="F255" s="6" t="s">
        <v>1</v>
      </c>
      <c r="G255" s="7">
        <f>SUM(H255+I255)</f>
        <v>4049000</v>
      </c>
      <c r="H255" s="8">
        <f>3049000+1000000</f>
        <v>4049000</v>
      </c>
      <c r="I255" s="9">
        <v>0</v>
      </c>
      <c r="J255" s="9">
        <v>0</v>
      </c>
      <c r="K255" s="193"/>
      <c r="L255" s="193"/>
      <c r="M255" s="193"/>
      <c r="N255" s="194"/>
      <c r="O255" s="194"/>
      <c r="P255" s="193"/>
    </row>
    <row r="256" spans="1:16" s="26" customFormat="1" ht="87" customHeight="1">
      <c r="A256" s="12">
        <v>3216030</v>
      </c>
      <c r="B256" s="12">
        <v>6030</v>
      </c>
      <c r="C256" s="12" t="s">
        <v>127</v>
      </c>
      <c r="D256" s="17" t="s">
        <v>252</v>
      </c>
      <c r="E256" s="16" t="s">
        <v>23</v>
      </c>
      <c r="F256" s="6" t="s">
        <v>1</v>
      </c>
      <c r="G256" s="25">
        <f>H256+I256</f>
        <v>200000</v>
      </c>
      <c r="H256" s="19">
        <v>200000</v>
      </c>
      <c r="I256" s="9">
        <v>0</v>
      </c>
      <c r="J256" s="9">
        <f>I256</f>
        <v>0</v>
      </c>
      <c r="K256" s="193"/>
      <c r="L256" s="193"/>
      <c r="M256" s="193"/>
      <c r="N256" s="194"/>
      <c r="O256" s="194"/>
      <c r="P256" s="193"/>
    </row>
    <row r="257" spans="1:16" s="26" customFormat="1" ht="49.5" customHeight="1">
      <c r="A257" s="36" t="s">
        <v>221</v>
      </c>
      <c r="B257" s="35"/>
      <c r="C257" s="35"/>
      <c r="D257" s="131" t="s">
        <v>222</v>
      </c>
      <c r="E257" s="132"/>
      <c r="F257" s="37" t="s">
        <v>238</v>
      </c>
      <c r="G257" s="79">
        <f>G258</f>
        <v>8222000</v>
      </c>
      <c r="H257" s="79">
        <f>H258</f>
        <v>8222000</v>
      </c>
      <c r="I257" s="79">
        <f>I258</f>
        <v>0</v>
      </c>
      <c r="J257" s="79">
        <f>J258</f>
        <v>0</v>
      </c>
      <c r="K257" s="193"/>
      <c r="L257" s="193"/>
      <c r="M257" s="193"/>
      <c r="N257" s="194"/>
      <c r="O257" s="194"/>
      <c r="P257" s="193"/>
    </row>
    <row r="258" spans="1:16" s="26" customFormat="1" ht="57.75" customHeight="1">
      <c r="A258" s="40" t="s">
        <v>223</v>
      </c>
      <c r="B258" s="39"/>
      <c r="C258" s="39"/>
      <c r="D258" s="129" t="s">
        <v>152</v>
      </c>
      <c r="E258" s="130"/>
      <c r="F258" s="41" t="s">
        <v>238</v>
      </c>
      <c r="G258" s="43">
        <f>H258+I258</f>
        <v>8222000</v>
      </c>
      <c r="H258" s="43">
        <f>H259+H260+H261+H262</f>
        <v>8222000</v>
      </c>
      <c r="I258" s="43">
        <f>I259+I260+I261+I262</f>
        <v>0</v>
      </c>
      <c r="J258" s="43">
        <f>J259+J260+J261+J262</f>
        <v>0</v>
      </c>
      <c r="K258" s="192"/>
      <c r="L258" s="192"/>
      <c r="M258" s="192"/>
      <c r="N258" s="198"/>
      <c r="O258" s="198"/>
      <c r="P258" s="193"/>
    </row>
    <row r="259" spans="1:16" s="26" customFormat="1" ht="99.75" customHeight="1">
      <c r="A259" s="24" t="s">
        <v>331</v>
      </c>
      <c r="B259" s="24" t="s">
        <v>158</v>
      </c>
      <c r="C259" s="24" t="s">
        <v>124</v>
      </c>
      <c r="D259" s="17" t="s">
        <v>287</v>
      </c>
      <c r="E259" s="6" t="s">
        <v>50</v>
      </c>
      <c r="F259" s="6" t="s">
        <v>1</v>
      </c>
      <c r="G259" s="25">
        <f>H259+I259</f>
        <v>257000</v>
      </c>
      <c r="H259" s="8">
        <v>257000</v>
      </c>
      <c r="I259" s="19">
        <v>0</v>
      </c>
      <c r="J259" s="19">
        <v>0</v>
      </c>
      <c r="K259" s="192"/>
      <c r="L259" s="193"/>
      <c r="M259" s="193"/>
      <c r="N259" s="194"/>
      <c r="O259" s="194"/>
      <c r="P259" s="193"/>
    </row>
    <row r="260" spans="1:16" s="26" customFormat="1" ht="165" customHeight="1" hidden="1">
      <c r="A260" s="24"/>
      <c r="B260" s="12"/>
      <c r="C260" s="12"/>
      <c r="D260" s="17"/>
      <c r="E260" s="21"/>
      <c r="F260" s="21"/>
      <c r="G260" s="25"/>
      <c r="H260" s="20"/>
      <c r="I260" s="19"/>
      <c r="J260" s="9"/>
      <c r="K260" s="192"/>
      <c r="L260" s="193"/>
      <c r="M260" s="193"/>
      <c r="N260" s="194"/>
      <c r="O260" s="194"/>
      <c r="P260" s="193"/>
    </row>
    <row r="261" spans="1:16" s="26" customFormat="1" ht="213" customHeight="1">
      <c r="A261" s="24" t="s">
        <v>177</v>
      </c>
      <c r="B261" s="12">
        <v>6020</v>
      </c>
      <c r="C261" s="12" t="s">
        <v>127</v>
      </c>
      <c r="D261" s="17" t="s">
        <v>232</v>
      </c>
      <c r="E261" s="21" t="s">
        <v>372</v>
      </c>
      <c r="F261" s="6" t="s">
        <v>1</v>
      </c>
      <c r="G261" s="25">
        <f>H261+I261</f>
        <v>7965000</v>
      </c>
      <c r="H261" s="20">
        <v>7965000</v>
      </c>
      <c r="I261" s="19">
        <v>0</v>
      </c>
      <c r="J261" s="9">
        <f>I261</f>
        <v>0</v>
      </c>
      <c r="K261" s="193"/>
      <c r="L261" s="193"/>
      <c r="M261" s="193"/>
      <c r="N261" s="194"/>
      <c r="O261" s="194"/>
      <c r="P261" s="193"/>
    </row>
    <row r="262" spans="1:16" s="26" customFormat="1" ht="129" customHeight="1" hidden="1">
      <c r="A262" s="12"/>
      <c r="B262" s="12"/>
      <c r="C262" s="12"/>
      <c r="D262" s="17"/>
      <c r="E262" s="21"/>
      <c r="F262" s="21"/>
      <c r="G262" s="25"/>
      <c r="H262" s="20"/>
      <c r="I262" s="9"/>
      <c r="J262" s="9"/>
      <c r="K262" s="193"/>
      <c r="L262" s="193"/>
      <c r="M262" s="193"/>
      <c r="N262" s="194"/>
      <c r="O262" s="194"/>
      <c r="P262" s="193"/>
    </row>
    <row r="263" spans="1:16" s="26" customFormat="1" ht="39" customHeight="1">
      <c r="A263" s="36">
        <v>3700000</v>
      </c>
      <c r="B263" s="35"/>
      <c r="C263" s="36"/>
      <c r="D263" s="126" t="s">
        <v>332</v>
      </c>
      <c r="E263" s="127"/>
      <c r="F263" s="80" t="s">
        <v>238</v>
      </c>
      <c r="G263" s="38">
        <f>G264</f>
        <v>123000</v>
      </c>
      <c r="H263" s="38">
        <f>H264</f>
        <v>123000</v>
      </c>
      <c r="I263" s="38">
        <f>I264</f>
        <v>0</v>
      </c>
      <c r="J263" s="38">
        <f>J264</f>
        <v>0</v>
      </c>
      <c r="K263" s="193"/>
      <c r="L263" s="193"/>
      <c r="M263" s="193"/>
      <c r="N263" s="194"/>
      <c r="O263" s="194"/>
      <c r="P263" s="193"/>
    </row>
    <row r="264" spans="1:16" s="346" customFormat="1" ht="36" customHeight="1">
      <c r="A264" s="40">
        <v>3710000</v>
      </c>
      <c r="B264" s="39"/>
      <c r="C264" s="40"/>
      <c r="D264" s="129" t="s">
        <v>253</v>
      </c>
      <c r="E264" s="130"/>
      <c r="F264" s="41" t="s">
        <v>238</v>
      </c>
      <c r="G264" s="43">
        <f>H264+I264</f>
        <v>123000</v>
      </c>
      <c r="H264" s="43">
        <f>H265+H268+H269+H270</f>
        <v>123000</v>
      </c>
      <c r="I264" s="43">
        <f>I265+I268+I269+I270</f>
        <v>0</v>
      </c>
      <c r="J264" s="43">
        <f>J265+J268+J269+J270</f>
        <v>0</v>
      </c>
      <c r="K264" s="198"/>
      <c r="L264" s="198"/>
      <c r="M264" s="198"/>
      <c r="N264" s="198"/>
      <c r="O264" s="198"/>
      <c r="P264" s="281"/>
    </row>
    <row r="265" spans="1:16" s="26" customFormat="1" ht="93" customHeight="1">
      <c r="A265" s="30">
        <v>3710180</v>
      </c>
      <c r="B265" s="24" t="s">
        <v>158</v>
      </c>
      <c r="C265" s="24" t="s">
        <v>124</v>
      </c>
      <c r="D265" s="17" t="s">
        <v>287</v>
      </c>
      <c r="E265" s="6" t="s">
        <v>51</v>
      </c>
      <c r="F265" s="6" t="s">
        <v>1</v>
      </c>
      <c r="G265" s="7">
        <f>SUM(H265+I265)</f>
        <v>123000</v>
      </c>
      <c r="H265" s="8">
        <v>123000</v>
      </c>
      <c r="I265" s="9">
        <v>0</v>
      </c>
      <c r="J265" s="9">
        <v>0</v>
      </c>
      <c r="K265" s="193"/>
      <c r="L265" s="193"/>
      <c r="M265" s="193"/>
      <c r="N265" s="194"/>
      <c r="O265" s="194"/>
      <c r="P265" s="193"/>
    </row>
    <row r="266" spans="1:16" s="26" customFormat="1" ht="59.25" customHeight="1" hidden="1">
      <c r="A266" s="12"/>
      <c r="B266" s="12"/>
      <c r="C266" s="12"/>
      <c r="D266" s="60"/>
      <c r="E266" s="347"/>
      <c r="F266" s="347"/>
      <c r="G266" s="7"/>
      <c r="H266" s="8"/>
      <c r="I266" s="9"/>
      <c r="J266" s="9"/>
      <c r="K266" s="193"/>
      <c r="L266" s="193"/>
      <c r="M266" s="193"/>
      <c r="N266" s="194"/>
      <c r="O266" s="194"/>
      <c r="P266" s="193"/>
    </row>
    <row r="267" spans="1:16" s="302" customFormat="1" ht="81" customHeight="1" hidden="1">
      <c r="A267" s="314"/>
      <c r="B267" s="314"/>
      <c r="C267" s="315"/>
      <c r="D267" s="300"/>
      <c r="E267" s="347"/>
      <c r="F267" s="347"/>
      <c r="G267" s="294"/>
      <c r="H267" s="250"/>
      <c r="I267" s="1"/>
      <c r="J267" s="9"/>
      <c r="K267" s="303"/>
      <c r="L267" s="301"/>
      <c r="M267" s="301"/>
      <c r="N267" s="194"/>
      <c r="O267" s="194"/>
      <c r="P267" s="301"/>
    </row>
    <row r="268" spans="1:16" s="26" customFormat="1" ht="119.25" customHeight="1" hidden="1">
      <c r="A268" s="30" t="s">
        <v>299</v>
      </c>
      <c r="B268" s="24">
        <v>9800</v>
      </c>
      <c r="C268" s="24" t="s">
        <v>158</v>
      </c>
      <c r="D268" s="17" t="s">
        <v>300</v>
      </c>
      <c r="E268" s="6" t="s">
        <v>146</v>
      </c>
      <c r="F268" s="6" t="s">
        <v>230</v>
      </c>
      <c r="G268" s="7">
        <f>SUM(H268+I268)</f>
        <v>0</v>
      </c>
      <c r="H268" s="8"/>
      <c r="I268" s="9"/>
      <c r="J268" s="9">
        <f>I268</f>
        <v>0</v>
      </c>
      <c r="K268" s="335"/>
      <c r="L268" s="192"/>
      <c r="M268" s="192"/>
      <c r="N268" s="192"/>
      <c r="O268" s="194"/>
      <c r="P268" s="193"/>
    </row>
    <row r="269" spans="1:16" s="26" customFormat="1" ht="306.75" customHeight="1" hidden="1">
      <c r="A269" s="30" t="s">
        <v>299</v>
      </c>
      <c r="B269" s="24">
        <v>9800</v>
      </c>
      <c r="C269" s="24" t="s">
        <v>158</v>
      </c>
      <c r="D269" s="17" t="s">
        <v>300</v>
      </c>
      <c r="E269" s="6" t="s">
        <v>145</v>
      </c>
      <c r="F269" s="6" t="s">
        <v>69</v>
      </c>
      <c r="G269" s="7">
        <f>SUM(H269+I269)</f>
        <v>0</v>
      </c>
      <c r="H269" s="8"/>
      <c r="I269" s="9"/>
      <c r="J269" s="9">
        <f>I269</f>
        <v>0</v>
      </c>
      <c r="K269" s="192"/>
      <c r="L269" s="192"/>
      <c r="M269" s="193"/>
      <c r="N269" s="194"/>
      <c r="O269" s="194"/>
      <c r="P269" s="193"/>
    </row>
    <row r="270" spans="1:16" s="26" customFormat="1" ht="99.75" customHeight="1" hidden="1">
      <c r="A270" s="30" t="s">
        <v>299</v>
      </c>
      <c r="B270" s="24">
        <v>9800</v>
      </c>
      <c r="C270" s="24" t="s">
        <v>158</v>
      </c>
      <c r="D270" s="17" t="s">
        <v>300</v>
      </c>
      <c r="E270" s="50" t="s">
        <v>285</v>
      </c>
      <c r="F270" s="6" t="s">
        <v>258</v>
      </c>
      <c r="G270" s="7">
        <f>SUM(H270+I270)</f>
        <v>0</v>
      </c>
      <c r="H270" s="8"/>
      <c r="I270" s="9">
        <v>0</v>
      </c>
      <c r="J270" s="9">
        <f>I270</f>
        <v>0</v>
      </c>
      <c r="K270" s="193"/>
      <c r="L270" s="193"/>
      <c r="M270" s="193"/>
      <c r="N270" s="194"/>
      <c r="O270" s="194"/>
      <c r="P270" s="193"/>
    </row>
    <row r="271" spans="1:16" s="238" customFormat="1" ht="45.75" customHeight="1">
      <c r="A271" s="39" t="s">
        <v>95</v>
      </c>
      <c r="B271" s="39" t="s">
        <v>95</v>
      </c>
      <c r="C271" s="39" t="s">
        <v>95</v>
      </c>
      <c r="D271" s="100" t="s">
        <v>96</v>
      </c>
      <c r="E271" s="41" t="s">
        <v>95</v>
      </c>
      <c r="F271" s="41" t="s">
        <v>95</v>
      </c>
      <c r="G271" s="98">
        <f>H271+I271</f>
        <v>1063883499</v>
      </c>
      <c r="H271" s="98">
        <f>H17+H26+H47+H84+H107+H117+H132+H137+H204+H208+H211+H220+H227+H233+H240+H253+H257+H263</f>
        <v>865482325</v>
      </c>
      <c r="I271" s="98">
        <f>I17+I26+I47+I84+I107+I117+I132+I137+I204+I208+I211+I220+I227+I233+I240+I253+I257+I263</f>
        <v>198401174</v>
      </c>
      <c r="J271" s="98">
        <f>J17+J26+J47+J84+J107+J117+J132+J137+J204+J208+J211+J220+J227+J233+J240+J253+J257+J263</f>
        <v>188317834</v>
      </c>
      <c r="K271" s="348"/>
      <c r="L271" s="348"/>
      <c r="M271" s="348"/>
      <c r="N271" s="348"/>
      <c r="O271" s="348"/>
      <c r="P271" s="305"/>
    </row>
    <row r="272" spans="1:16" s="105" customFormat="1" ht="63" customHeight="1">
      <c r="A272" s="107"/>
      <c r="B272" s="108"/>
      <c r="C272" s="108"/>
      <c r="D272" s="109"/>
      <c r="E272" s="110"/>
      <c r="F272" s="110"/>
      <c r="G272" s="111"/>
      <c r="H272" s="111"/>
      <c r="I272" s="111"/>
      <c r="J272" s="111"/>
      <c r="K272" s="348"/>
      <c r="L272" s="348"/>
      <c r="M272" s="348"/>
      <c r="N272" s="348"/>
      <c r="O272" s="348"/>
      <c r="P272" s="349"/>
    </row>
    <row r="273" spans="1:16" s="354" customFormat="1" ht="84" customHeight="1">
      <c r="A273" s="128" t="s">
        <v>312</v>
      </c>
      <c r="B273" s="128"/>
      <c r="C273" s="128"/>
      <c r="D273" s="128"/>
      <c r="E273" s="128"/>
      <c r="F273" s="112"/>
      <c r="G273" s="113"/>
      <c r="H273" s="124" t="s">
        <v>54</v>
      </c>
      <c r="I273" s="125"/>
      <c r="J273" s="125"/>
      <c r="K273" s="350"/>
      <c r="L273" s="351"/>
      <c r="M273" s="351"/>
      <c r="N273" s="352"/>
      <c r="O273" s="352"/>
      <c r="P273" s="353"/>
    </row>
    <row r="274" spans="1:16" s="105" customFormat="1" ht="23.25" customHeight="1">
      <c r="A274" s="355"/>
      <c r="B274" s="355"/>
      <c r="C274" s="355"/>
      <c r="D274" s="355"/>
      <c r="E274" s="356"/>
      <c r="F274" s="356"/>
      <c r="G274" s="357"/>
      <c r="H274" s="358"/>
      <c r="I274" s="359"/>
      <c r="J274" s="359"/>
      <c r="K274" s="360"/>
      <c r="L274" s="360"/>
      <c r="M274" s="193"/>
      <c r="N274" s="361"/>
      <c r="O274" s="361"/>
      <c r="P274" s="349"/>
    </row>
    <row r="275" spans="1:15" s="367" customFormat="1" ht="26.25" customHeight="1">
      <c r="A275" s="362"/>
      <c r="B275" s="363"/>
      <c r="C275" s="363"/>
      <c r="D275" s="364"/>
      <c r="E275" s="365"/>
      <c r="F275" s="365"/>
      <c r="G275" s="184"/>
      <c r="H275" s="184"/>
      <c r="I275" s="184"/>
      <c r="J275" s="184"/>
      <c r="K275" s="206"/>
      <c r="L275" s="206"/>
      <c r="M275" s="193"/>
      <c r="N275" s="366"/>
      <c r="O275" s="366"/>
    </row>
    <row r="276" spans="1:15" s="367" customFormat="1" ht="34.5" customHeight="1">
      <c r="A276" s="362"/>
      <c r="B276" s="363"/>
      <c r="C276" s="363"/>
      <c r="D276" s="364"/>
      <c r="E276" s="365"/>
      <c r="F276" s="365"/>
      <c r="G276" s="184"/>
      <c r="H276" s="184"/>
      <c r="I276" s="185"/>
      <c r="J276" s="185"/>
      <c r="K276" s="81"/>
      <c r="L276" s="206"/>
      <c r="M276" s="206"/>
      <c r="N276" s="366"/>
      <c r="O276" s="366"/>
    </row>
    <row r="277" spans="1:15" s="367" customFormat="1" ht="19.5">
      <c r="A277" s="362"/>
      <c r="B277" s="363"/>
      <c r="C277" s="363"/>
      <c r="D277" s="364"/>
      <c r="E277" s="365"/>
      <c r="F277" s="186"/>
      <c r="G277" s="187"/>
      <c r="H277" s="187"/>
      <c r="I277" s="187"/>
      <c r="J277" s="187"/>
      <c r="K277" s="191"/>
      <c r="L277" s="206"/>
      <c r="M277" s="206"/>
      <c r="N277" s="366"/>
      <c r="O277" s="366"/>
    </row>
    <row r="278" spans="1:15" s="367" customFormat="1" ht="19.5">
      <c r="A278" s="362"/>
      <c r="B278" s="363"/>
      <c r="C278" s="363"/>
      <c r="D278" s="364"/>
      <c r="E278" s="365"/>
      <c r="F278" s="186"/>
      <c r="G278" s="188"/>
      <c r="H278" s="188"/>
      <c r="I278" s="188"/>
      <c r="J278" s="188"/>
      <c r="K278" s="191"/>
      <c r="L278" s="206"/>
      <c r="M278" s="206"/>
      <c r="N278" s="366"/>
      <c r="O278" s="366"/>
    </row>
    <row r="279" spans="1:15" s="367" customFormat="1" ht="19.5">
      <c r="A279" s="362"/>
      <c r="B279" s="363"/>
      <c r="C279" s="363"/>
      <c r="D279" s="364"/>
      <c r="E279" s="365"/>
      <c r="F279" s="186"/>
      <c r="G279" s="187"/>
      <c r="H279" s="187"/>
      <c r="I279" s="187"/>
      <c r="J279" s="187"/>
      <c r="K279" s="191"/>
      <c r="L279" s="206"/>
      <c r="M279" s="206"/>
      <c r="N279" s="366"/>
      <c r="O279" s="366"/>
    </row>
    <row r="280" spans="1:15" s="374" customFormat="1" ht="20.25">
      <c r="A280" s="368"/>
      <c r="B280" s="369"/>
      <c r="C280" s="369"/>
      <c r="D280" s="370"/>
      <c r="E280" s="371"/>
      <c r="F280" s="186"/>
      <c r="G280" s="187"/>
      <c r="H280" s="187"/>
      <c r="I280" s="187"/>
      <c r="J280" s="187"/>
      <c r="K280" s="191"/>
      <c r="L280" s="372"/>
      <c r="M280" s="372"/>
      <c r="N280" s="373"/>
      <c r="O280" s="373"/>
    </row>
    <row r="281" spans="1:15" s="367" customFormat="1" ht="19.5">
      <c r="A281" s="362"/>
      <c r="B281" s="363"/>
      <c r="C281" s="363"/>
      <c r="D281" s="364"/>
      <c r="E281" s="365"/>
      <c r="F281" s="186"/>
      <c r="G281" s="187"/>
      <c r="H281" s="187"/>
      <c r="I281" s="187"/>
      <c r="J281" s="187"/>
      <c r="K281" s="191"/>
      <c r="L281" s="206"/>
      <c r="M281" s="206"/>
      <c r="N281" s="366"/>
      <c r="O281" s="366"/>
    </row>
    <row r="282" spans="1:15" s="367" customFormat="1" ht="19.5">
      <c r="A282" s="362"/>
      <c r="B282" s="363"/>
      <c r="C282" s="363"/>
      <c r="D282" s="364"/>
      <c r="E282" s="365"/>
      <c r="F282" s="186"/>
      <c r="G282" s="187"/>
      <c r="H282" s="187"/>
      <c r="I282" s="187"/>
      <c r="J282" s="187"/>
      <c r="K282" s="191"/>
      <c r="L282" s="206"/>
      <c r="M282" s="206"/>
      <c r="N282" s="366"/>
      <c r="O282" s="366"/>
    </row>
    <row r="283" spans="1:15" s="367" customFormat="1" ht="19.5">
      <c r="A283" s="362"/>
      <c r="B283" s="363"/>
      <c r="C283" s="363"/>
      <c r="D283" s="364"/>
      <c r="E283" s="365"/>
      <c r="F283" s="186"/>
      <c r="G283" s="187"/>
      <c r="H283" s="187"/>
      <c r="I283" s="187"/>
      <c r="J283" s="187"/>
      <c r="K283" s="191"/>
      <c r="L283" s="206"/>
      <c r="M283" s="206"/>
      <c r="N283" s="366"/>
      <c r="O283" s="366"/>
    </row>
    <row r="284" spans="1:15" s="367" customFormat="1" ht="24.75" customHeight="1">
      <c r="A284" s="362"/>
      <c r="B284" s="363"/>
      <c r="C284" s="363"/>
      <c r="D284" s="364"/>
      <c r="E284" s="365"/>
      <c r="F284" s="189"/>
      <c r="G284" s="190"/>
      <c r="H284" s="190"/>
      <c r="I284" s="190"/>
      <c r="J284" s="190"/>
      <c r="K284" s="191"/>
      <c r="L284" s="206"/>
      <c r="M284" s="206"/>
      <c r="N284" s="366"/>
      <c r="O284" s="375"/>
    </row>
    <row r="285" spans="1:15" s="367" customFormat="1" ht="19.5">
      <c r="A285" s="362"/>
      <c r="B285" s="363"/>
      <c r="C285" s="363"/>
      <c r="D285" s="364"/>
      <c r="E285" s="365"/>
      <c r="F285" s="186"/>
      <c r="G285" s="188"/>
      <c r="H285" s="188"/>
      <c r="I285" s="188"/>
      <c r="J285" s="188"/>
      <c r="K285" s="191"/>
      <c r="L285" s="206"/>
      <c r="M285" s="206"/>
      <c r="N285" s="366"/>
      <c r="O285" s="366"/>
    </row>
    <row r="286" spans="1:15" s="367" customFormat="1" ht="24" customHeight="1">
      <c r="A286" s="362"/>
      <c r="B286" s="363"/>
      <c r="C286" s="363"/>
      <c r="D286" s="364"/>
      <c r="E286" s="365"/>
      <c r="F286" s="186"/>
      <c r="G286" s="188"/>
      <c r="H286" s="188"/>
      <c r="I286" s="188"/>
      <c r="J286" s="188"/>
      <c r="K286" s="191"/>
      <c r="L286" s="206"/>
      <c r="M286" s="206"/>
      <c r="N286" s="366"/>
      <c r="O286" s="366"/>
    </row>
    <row r="287" spans="1:15" s="367" customFormat="1" ht="19.5">
      <c r="A287" s="362"/>
      <c r="B287" s="363"/>
      <c r="C287" s="363"/>
      <c r="D287" s="364"/>
      <c r="E287" s="365"/>
      <c r="F287" s="376"/>
      <c r="G287" s="377"/>
      <c r="H287" s="377"/>
      <c r="I287" s="377"/>
      <c r="J287" s="377"/>
      <c r="K287" s="378"/>
      <c r="L287" s="206"/>
      <c r="M287" s="206"/>
      <c r="N287" s="366"/>
      <c r="O287" s="366"/>
    </row>
    <row r="288" spans="1:15" s="367" customFormat="1" ht="15">
      <c r="A288" s="362"/>
      <c r="B288" s="363"/>
      <c r="C288" s="363"/>
      <c r="D288" s="364"/>
      <c r="E288" s="365"/>
      <c r="F288" s="365"/>
      <c r="G288" s="379"/>
      <c r="H288" s="380"/>
      <c r="I288" s="381"/>
      <c r="J288" s="381"/>
      <c r="K288" s="206"/>
      <c r="L288" s="206"/>
      <c r="M288" s="206"/>
      <c r="N288" s="366"/>
      <c r="O288" s="366"/>
    </row>
    <row r="289" spans="1:15" s="367" customFormat="1" ht="15">
      <c r="A289" s="362"/>
      <c r="B289" s="363"/>
      <c r="C289" s="363"/>
      <c r="D289" s="364"/>
      <c r="E289" s="365"/>
      <c r="F289" s="365"/>
      <c r="G289" s="382"/>
      <c r="H289" s="383"/>
      <c r="I289" s="383"/>
      <c r="J289" s="383"/>
      <c r="K289" s="206"/>
      <c r="L289" s="206"/>
      <c r="M289" s="206"/>
      <c r="N289" s="366"/>
      <c r="O289" s="366"/>
    </row>
    <row r="290" spans="11:16" ht="15">
      <c r="K290" s="206"/>
      <c r="L290" s="206"/>
      <c r="M290" s="206"/>
      <c r="N290" s="366"/>
      <c r="O290" s="366"/>
      <c r="P290" s="367"/>
    </row>
    <row r="291" spans="6:16" ht="25.5" customHeight="1">
      <c r="F291" s="365"/>
      <c r="G291" s="383"/>
      <c r="H291" s="391"/>
      <c r="I291" s="391"/>
      <c r="J291" s="391"/>
      <c r="K291" s="206"/>
      <c r="L291" s="206"/>
      <c r="M291" s="206"/>
      <c r="N291" s="366"/>
      <c r="O291" s="366"/>
      <c r="P291" s="367"/>
    </row>
    <row r="292" spans="6:16" ht="20.25">
      <c r="F292" s="392"/>
      <c r="G292" s="393"/>
      <c r="H292" s="394"/>
      <c r="I292" s="394"/>
      <c r="J292" s="394"/>
      <c r="K292" s="206"/>
      <c r="L292" s="206"/>
      <c r="M292" s="206"/>
      <c r="N292" s="366"/>
      <c r="O292" s="366"/>
      <c r="P292" s="367"/>
    </row>
    <row r="293" spans="6:16" ht="18.75">
      <c r="F293" s="395"/>
      <c r="G293" s="379"/>
      <c r="H293" s="380"/>
      <c r="I293" s="394"/>
      <c r="J293" s="394"/>
      <c r="K293" s="396"/>
      <c r="L293" s="396"/>
      <c r="M293" s="396"/>
      <c r="N293" s="366"/>
      <c r="O293" s="366"/>
      <c r="P293" s="367"/>
    </row>
    <row r="294" spans="6:16" ht="15">
      <c r="F294" s="365"/>
      <c r="G294" s="383"/>
      <c r="H294" s="391"/>
      <c r="I294" s="391"/>
      <c r="J294" s="391"/>
      <c r="K294" s="397"/>
      <c r="L294" s="396"/>
      <c r="M294" s="396"/>
      <c r="N294" s="366"/>
      <c r="O294" s="366"/>
      <c r="P294" s="367"/>
    </row>
    <row r="295" spans="6:16" ht="15">
      <c r="F295" s="365"/>
      <c r="G295" s="383"/>
      <c r="H295" s="391"/>
      <c r="I295" s="391"/>
      <c r="J295" s="391"/>
      <c r="K295" s="397"/>
      <c r="L295" s="396"/>
      <c r="M295" s="396"/>
      <c r="N295" s="366"/>
      <c r="O295" s="366"/>
      <c r="P295" s="367"/>
    </row>
    <row r="296" spans="6:16" ht="15">
      <c r="F296" s="365"/>
      <c r="G296" s="383"/>
      <c r="H296" s="391"/>
      <c r="I296" s="391"/>
      <c r="J296" s="391"/>
      <c r="K296" s="396"/>
      <c r="L296" s="396"/>
      <c r="M296" s="396"/>
      <c r="N296" s="366"/>
      <c r="O296" s="366"/>
      <c r="P296" s="367"/>
    </row>
    <row r="297" spans="6:16" ht="15">
      <c r="F297" s="398"/>
      <c r="G297" s="383"/>
      <c r="H297" s="391"/>
      <c r="I297" s="391"/>
      <c r="J297" s="391"/>
      <c r="K297" s="207"/>
      <c r="L297" s="206"/>
      <c r="M297" s="206"/>
      <c r="N297" s="366"/>
      <c r="O297" s="366"/>
      <c r="P297" s="367"/>
    </row>
    <row r="298" spans="6:16" ht="15">
      <c r="F298" s="365"/>
      <c r="G298" s="383"/>
      <c r="H298" s="391"/>
      <c r="I298" s="391"/>
      <c r="J298" s="391"/>
      <c r="K298" s="206"/>
      <c r="L298" s="206"/>
      <c r="M298" s="206"/>
      <c r="N298" s="366"/>
      <c r="O298" s="366"/>
      <c r="P298" s="367"/>
    </row>
    <row r="299" spans="6:16" ht="15">
      <c r="F299" s="365"/>
      <c r="G299" s="383"/>
      <c r="H299" s="391"/>
      <c r="I299" s="391"/>
      <c r="J299" s="391"/>
      <c r="K299" s="206"/>
      <c r="L299" s="206"/>
      <c r="M299" s="206"/>
      <c r="N299" s="366"/>
      <c r="O299" s="366"/>
      <c r="P299" s="367"/>
    </row>
    <row r="300" spans="6:16" ht="15">
      <c r="F300" s="398"/>
      <c r="G300" s="383"/>
      <c r="H300" s="391"/>
      <c r="I300" s="391"/>
      <c r="J300" s="391"/>
      <c r="K300" s="206"/>
      <c r="L300" s="206"/>
      <c r="M300" s="206"/>
      <c r="N300" s="366"/>
      <c r="O300" s="366"/>
      <c r="P300" s="367"/>
    </row>
    <row r="301" spans="6:16" ht="20.25">
      <c r="F301" s="365"/>
      <c r="G301" s="383"/>
      <c r="H301" s="391"/>
      <c r="I301" s="391"/>
      <c r="J301" s="391"/>
      <c r="K301" s="205"/>
      <c r="L301" s="206"/>
      <c r="M301" s="207"/>
      <c r="N301" s="366"/>
      <c r="O301" s="366"/>
      <c r="P301" s="367"/>
    </row>
    <row r="302" spans="6:16" ht="15">
      <c r="F302" s="398"/>
      <c r="G302" s="383"/>
      <c r="H302" s="391"/>
      <c r="I302" s="391"/>
      <c r="J302" s="391"/>
      <c r="K302" s="206"/>
      <c r="L302" s="206"/>
      <c r="M302" s="206"/>
      <c r="N302" s="366"/>
      <c r="O302" s="366"/>
      <c r="P302" s="367"/>
    </row>
    <row r="303" spans="6:16" ht="15">
      <c r="F303" s="365"/>
      <c r="G303" s="383"/>
      <c r="H303" s="391"/>
      <c r="I303" s="391"/>
      <c r="J303" s="391"/>
      <c r="K303" s="206"/>
      <c r="L303" s="206"/>
      <c r="M303" s="206"/>
      <c r="N303" s="366"/>
      <c r="O303" s="366"/>
      <c r="P303" s="367"/>
    </row>
    <row r="304" spans="6:16" ht="15">
      <c r="F304" s="365"/>
      <c r="G304" s="383"/>
      <c r="H304" s="391"/>
      <c r="I304" s="391"/>
      <c r="J304" s="391"/>
      <c r="K304" s="206"/>
      <c r="L304" s="206"/>
      <c r="M304" s="206"/>
      <c r="N304" s="366"/>
      <c r="O304" s="366"/>
      <c r="P304" s="367"/>
    </row>
    <row r="305" spans="6:16" ht="16.5">
      <c r="F305" s="365"/>
      <c r="G305" s="383"/>
      <c r="H305" s="399"/>
      <c r="I305" s="399"/>
      <c r="J305" s="399"/>
      <c r="K305" s="206"/>
      <c r="L305" s="206"/>
      <c r="M305" s="206"/>
      <c r="N305" s="366"/>
      <c r="O305" s="366"/>
      <c r="P305" s="367"/>
    </row>
    <row r="306" spans="6:16" ht="25.5" customHeight="1">
      <c r="F306" s="365"/>
      <c r="G306" s="400"/>
      <c r="H306" s="400"/>
      <c r="I306" s="401"/>
      <c r="J306" s="401"/>
      <c r="K306" s="383"/>
      <c r="L306" s="206"/>
      <c r="M306" s="383"/>
      <c r="N306" s="366"/>
      <c r="O306" s="366"/>
      <c r="P306" s="367"/>
    </row>
    <row r="307" spans="11:16" ht="15">
      <c r="K307" s="206"/>
      <c r="L307" s="206"/>
      <c r="M307" s="206"/>
      <c r="N307" s="366"/>
      <c r="O307" s="366"/>
      <c r="P307" s="367"/>
    </row>
  </sheetData>
  <sheetProtection/>
  <mergeCells count="110">
    <mergeCell ref="F87:F93"/>
    <mergeCell ref="E64:E65"/>
    <mergeCell ref="E66:E78"/>
    <mergeCell ref="A100:A101"/>
    <mergeCell ref="F64:F65"/>
    <mergeCell ref="F66:F78"/>
    <mergeCell ref="E87:E93"/>
    <mergeCell ref="F94:F95"/>
    <mergeCell ref="C92:C93"/>
    <mergeCell ref="E94:E95"/>
    <mergeCell ref="A102:A104"/>
    <mergeCell ref="D107:E107"/>
    <mergeCell ref="A92:A93"/>
    <mergeCell ref="B102:B104"/>
    <mergeCell ref="C102:C104"/>
    <mergeCell ref="D102:D104"/>
    <mergeCell ref="A97:A98"/>
    <mergeCell ref="B100:B101"/>
    <mergeCell ref="C100:C101"/>
    <mergeCell ref="D100:D101"/>
    <mergeCell ref="D12:D15"/>
    <mergeCell ref="D85:E85"/>
    <mergeCell ref="F50:F57"/>
    <mergeCell ref="F40:F45"/>
    <mergeCell ref="E50:E58"/>
    <mergeCell ref="E59:E63"/>
    <mergeCell ref="F59:F63"/>
    <mergeCell ref="D84:E84"/>
    <mergeCell ref="E40:E45"/>
    <mergeCell ref="E29:E33"/>
    <mergeCell ref="D26:E26"/>
    <mergeCell ref="D48:E48"/>
    <mergeCell ref="D47:E47"/>
    <mergeCell ref="C19:C20"/>
    <mergeCell ref="E12:E15"/>
    <mergeCell ref="E35:E38"/>
    <mergeCell ref="I5:J5"/>
    <mergeCell ref="I6:J6"/>
    <mergeCell ref="F12:F15"/>
    <mergeCell ref="D27:E27"/>
    <mergeCell ref="F35:F38"/>
    <mergeCell ref="F29:F33"/>
    <mergeCell ref="I12:J14"/>
    <mergeCell ref="D17:E17"/>
    <mergeCell ref="D19:D20"/>
    <mergeCell ref="I1:J1"/>
    <mergeCell ref="A8:J8"/>
    <mergeCell ref="A12:A15"/>
    <mergeCell ref="B12:B15"/>
    <mergeCell ref="C12:C15"/>
    <mergeCell ref="G12:G15"/>
    <mergeCell ref="H12:H15"/>
    <mergeCell ref="A19:A20"/>
    <mergeCell ref="B19:B20"/>
    <mergeCell ref="D258:E258"/>
    <mergeCell ref="D205:E205"/>
    <mergeCell ref="D132:E132"/>
    <mergeCell ref="E183:E184"/>
    <mergeCell ref="D138:E138"/>
    <mergeCell ref="D108:E108"/>
    <mergeCell ref="D221:E221"/>
    <mergeCell ref="D228:E228"/>
    <mergeCell ref="D233:E233"/>
    <mergeCell ref="D234:E234"/>
    <mergeCell ref="A9:J9"/>
    <mergeCell ref="I2:J2"/>
    <mergeCell ref="I3:J3"/>
    <mergeCell ref="I4:J4"/>
    <mergeCell ref="A10:J10"/>
    <mergeCell ref="D18:E18"/>
    <mergeCell ref="E110:E116"/>
    <mergeCell ref="F110:F116"/>
    <mergeCell ref="F183:F184"/>
    <mergeCell ref="D118:E118"/>
    <mergeCell ref="D117:E117"/>
    <mergeCell ref="D253:E253"/>
    <mergeCell ref="D227:E227"/>
    <mergeCell ref="D240:E240"/>
    <mergeCell ref="D212:E212"/>
    <mergeCell ref="D209:E209"/>
    <mergeCell ref="D241:E241"/>
    <mergeCell ref="D133:E133"/>
    <mergeCell ref="E120:E121"/>
    <mergeCell ref="F120:F121"/>
    <mergeCell ref="F266:F267"/>
    <mergeCell ref="E266:E267"/>
    <mergeCell ref="D257:E257"/>
    <mergeCell ref="D211:E211"/>
    <mergeCell ref="D220:E220"/>
    <mergeCell ref="D204:E204"/>
    <mergeCell ref="I275:J275"/>
    <mergeCell ref="G275:G276"/>
    <mergeCell ref="H275:H276"/>
    <mergeCell ref="I274:J274"/>
    <mergeCell ref="K110:K111"/>
    <mergeCell ref="D137:E137"/>
    <mergeCell ref="D208:E208"/>
    <mergeCell ref="F124:F130"/>
    <mergeCell ref="E124:E130"/>
    <mergeCell ref="D254:E254"/>
    <mergeCell ref="C97:C98"/>
    <mergeCell ref="B92:B93"/>
    <mergeCell ref="D97:D98"/>
    <mergeCell ref="B97:B98"/>
    <mergeCell ref="G306:H306"/>
    <mergeCell ref="H273:J273"/>
    <mergeCell ref="D263:E263"/>
    <mergeCell ref="A273:E273"/>
    <mergeCell ref="A274:D274"/>
    <mergeCell ref="D264:E264"/>
  </mergeCells>
  <printOptions horizontalCentered="1"/>
  <pageMargins left="0.5511811023622047" right="0.7874015748031497" top="0.2755905511811024" bottom="0.3937007874015748" header="0.2755905511811024" footer="0"/>
  <pageSetup fitToHeight="21" horizontalDpi="600" verticalDpi="600" orientation="landscape" paperSize="9" scale="46" r:id="rId1"/>
  <headerFooter differentFirst="1">
    <oddHeader>&amp;C&amp;"Times New Roman,обычный"&amp;12&amp;P&amp;R&amp;"Times New Roman,обычный"&amp;12Продовження додатка 6</oddHeader>
  </headerFooter>
  <rowBreaks count="1" manualBreakCount="1">
    <brk id="9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2021-12-14T16:34:22Z</cp:lastPrinted>
  <dcterms:created xsi:type="dcterms:W3CDTF">2016-11-29T09:37:01Z</dcterms:created>
  <dcterms:modified xsi:type="dcterms:W3CDTF">2021-12-14T16:37:57Z</dcterms:modified>
  <cp:category/>
  <cp:version/>
  <cp:contentType/>
  <cp:contentStatus/>
</cp:coreProperties>
</file>