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240" windowWidth="7230" windowHeight="9255" activeTab="0"/>
  </bookViews>
  <sheets>
    <sheet name="Лист1" sheetId="1" r:id="rId1"/>
  </sheets>
  <definedNames>
    <definedName name="_xlnm.Print_Area" localSheetId="0">'Лист1'!$A$1:$P$385</definedName>
  </definedNames>
  <calcPr fullCalcOnLoad="1"/>
</workbook>
</file>

<file path=xl/sharedStrings.xml><?xml version="1.0" encoding="utf-8"?>
<sst xmlns="http://schemas.openxmlformats.org/spreadsheetml/2006/main" count="1111" uniqueCount="551">
  <si>
    <t>РОЗПОДІЛ</t>
  </si>
  <si>
    <t>видатків  на 2017 рік</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</si>
  <si>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</si>
  <si>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</si>
  <si>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</si>
  <si>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</si>
  <si>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</si>
  <si>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</si>
  <si>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</si>
  <si>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</si>
  <si>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</si>
  <si>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</si>
  <si>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</si>
  <si>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</si>
  <si>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</si>
  <si>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</si>
  <si>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</si>
  <si>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</si>
  <si>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</si>
  <si>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</si>
  <si>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</si>
  <si>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</si>
  <si>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</si>
  <si>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</si>
  <si>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</si>
  <si>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</si>
  <si>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</si>
  <si>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</si>
  <si>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</si>
  <si>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</si>
  <si>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</si>
  <si>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</si>
  <si>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</si>
  <si>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</si>
  <si>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</si>
  <si>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</si>
  <si>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</si>
  <si>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</si>
  <si>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Керівництво і управління у відповідній сфері у містах республіканського Автономної Республіки Крим та обласного значення</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</si>
  <si>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</si>
  <si>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</si>
  <si>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</si>
  <si>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</si>
  <si>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</si>
  <si>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</si>
  <si>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</si>
  <si>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</si>
  <si>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</si>
  <si>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</si>
  <si>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</si>
  <si>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</si>
  <si>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</si>
  <si>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</si>
  <si>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</si>
  <si>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</si>
  <si>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</si>
  <si>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</si>
  <si>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</si>
  <si>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</si>
  <si>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</si>
  <si>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</si>
  <si>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</si>
  <si>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</si>
  <si>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</si>
  <si>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</si>
  <si>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</si>
  <si>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</si>
  <si>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</si>
  <si>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</si>
  <si>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</si>
  <si>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</si>
  <si>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</si>
  <si>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</si>
  <si>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</si>
  <si>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</si>
  <si>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</si>
  <si>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</si>
  <si>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</si>
  <si>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</si>
  <si>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</si>
  <si>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</si>
  <si>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</si>
  <si>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</si>
  <si>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</si>
  <si>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</si>
  <si>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</si>
  <si>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</si>
  <si>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</si>
  <si>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</si>
  <si>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</si>
  <si>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</si>
  <si>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</si>
  <si>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</si>
  <si>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</si>
  <si>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</si>
  <si>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</si>
  <si>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</si>
  <si>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</si>
  <si>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</si>
  <si>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</si>
  <si>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</si>
  <si>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</si>
  <si>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</si>
  <si>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</si>
  <si>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</si>
  <si>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</si>
  <si>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</si>
  <si>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</si>
  <si>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</si>
  <si>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</si>
  <si>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</si>
  <si>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</si>
  <si>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</si>
  <si>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</si>
  <si>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</si>
  <si>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</si>
  <si>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</si>
  <si>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</si>
  <si>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</si>
  <si>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</si>
  <si>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</si>
  <si>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</si>
  <si>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</si>
  <si>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</si>
  <si>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</si>
  <si>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</si>
  <si>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</si>
  <si>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</si>
  <si>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</si>
  <si>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</si>
  <si>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</si>
  <si>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</si>
  <si>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</si>
  <si>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</si>
  <si>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</si>
  <si>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</si>
  <si>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</si>
  <si>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</si>
  <si>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</si>
  <si>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</si>
  <si>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</si>
  <si>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</si>
  <si>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</si>
  <si>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</si>
  <si>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</si>
  <si>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</si>
  <si>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</si>
  <si>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</si>
  <si>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</si>
  <si>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</si>
  <si>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</si>
  <si>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</si>
  <si>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</si>
  <si>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</si>
  <si>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</si>
  <si>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</si>
  <si>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</si>
  <si>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</si>
  <si>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</si>
  <si>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</si>
  <si>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</si>
  <si>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</si>
  <si>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</si>
  <si>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</si>
  <si>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</si>
  <si>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</si>
  <si>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</si>
  <si>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</si>
  <si>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</si>
  <si>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</si>
  <si>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</si>
  <si>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</si>
  <si>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</si>
  <si>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</si>
  <si>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</si>
  <si>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</si>
  <si>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</si>
  <si>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</si>
  <si>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</si>
  <si>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</si>
  <si>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</si>
  <si>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</si>
  <si>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</si>
  <si>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</si>
  <si>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</si>
  <si>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</si>
  <si>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</si>
  <si>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</si>
  <si>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</si>
  <si>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</si>
  <si>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</si>
  <si>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</si>
  <si>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</si>
  <si>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</si>
  <si>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</si>
  <si>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</si>
  <si>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</si>
  <si>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</si>
  <si>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</si>
  <si>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</si>
  <si>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</si>
  <si>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</si>
  <si>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</si>
  <si>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</si>
  <si>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</si>
  <si>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</si>
  <si>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</si>
  <si>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</si>
  <si>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</si>
  <si>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</si>
  <si>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</si>
  <si>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</si>
  <si>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</si>
  <si>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</si>
  <si>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</si>
  <si>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</si>
  <si>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</si>
  <si>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</si>
  <si>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</si>
  <si>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</si>
  <si>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</si>
  <si>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</si>
  <si>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</si>
  <si>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</si>
  <si>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</si>
  <si>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</si>
  <si>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</si>
  <si>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</si>
  <si>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</si>
  <si>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</si>
  <si>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</si>
  <si>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</si>
  <si>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</si>
  <si>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</si>
  <si>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</si>
  <si>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</si>
  <si>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</si>
  <si>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</si>
  <si>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</si>
  <si>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</si>
  <si>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</si>
  <si>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</si>
  <si>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</si>
  <si>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</si>
  <si>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</si>
  <si>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</si>
  <si>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</si>
  <si>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</si>
  <si>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</si>
  <si>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</si>
  <si>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</si>
  <si>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</si>
  <si>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</si>
  <si>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</si>
  <si>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</si>
  <si>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</si>
  <si>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</si>
  <si>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</si>
  <si>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</si>
  <si>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</si>
  <si>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</si>
  <si>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</si>
  <si>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</si>
  <si>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</si>
  <si>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</si>
  <si>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на догляд за інвалідом I чи II групи внаслідок психічного розладу</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</si>
  <si>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</si>
  <si>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</si>
  <si>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</si>
  <si>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</si>
  <si>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</si>
  <si>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</si>
  <si>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</si>
  <si>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</si>
  <si>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</si>
  <si>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</si>
  <si>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</si>
  <si>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</si>
  <si>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</si>
  <si>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</si>
  <si>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</si>
  <si>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</si>
  <si>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</si>
  <si>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</si>
  <si>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</si>
  <si>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</si>
  <si>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</si>
  <si>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</si>
  <si>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</si>
  <si>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</si>
  <si>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</si>
  <si>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</si>
  <si>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</si>
  <si>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</si>
  <si>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</si>
  <si>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</si>
  <si>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</si>
  <si>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</si>
  <si>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</si>
  <si>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</si>
  <si>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</si>
  <si>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</si>
  <si>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</si>
  <si>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</si>
  <si>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</si>
  <si>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</si>
  <si>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</si>
  <si>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</si>
  <si>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</si>
  <si>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</si>
  <si>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</si>
  <si>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</si>
  <si>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</si>
  <si>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</si>
  <si>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</si>
  <si>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</si>
  <si>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</si>
  <si>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</si>
  <si>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</si>
  <si>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</si>
  <si>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</si>
  <si>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</si>
  <si>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</si>
  <si>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</si>
  <si>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</si>
  <si>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</si>
  <si>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</si>
  <si>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</si>
  <si>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</si>
  <si>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</si>
  <si>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</si>
  <si>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</si>
  <si>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</si>
  <si>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</si>
  <si>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</si>
  <si>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</si>
  <si>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</si>
  <si>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</si>
  <si>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</si>
  <si>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</si>
  <si>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</si>
  <si>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</si>
  <si>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</si>
  <si>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</si>
  <si>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</si>
  <si>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</si>
  <si>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</si>
  <si>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</si>
  <si>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</si>
  <si>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</si>
  <si>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</si>
  <si>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</si>
  <si>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</si>
  <si>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</si>
  <si>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</si>
  <si>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</si>
  <si>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</si>
  <si>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</si>
  <si>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</si>
  <si>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</si>
  <si>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</si>
  <si>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</si>
  <si>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</si>
  <si>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</si>
  <si>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</si>
  <si>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</si>
  <si>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</si>
  <si>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</si>
  <si>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</si>
  <si>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</si>
  <si>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</si>
  <si>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</si>
  <si>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</si>
  <si>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</si>
  <si>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</si>
  <si>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</si>
  <si>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</si>
  <si>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</si>
  <si>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</si>
  <si>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</si>
  <si>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</si>
  <si>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</si>
  <si>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</si>
  <si>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</si>
  <si>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</si>
  <si>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</si>
  <si>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</si>
  <si>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</si>
  <si>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</si>
  <si>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</si>
  <si>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</si>
  <si>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</si>
  <si>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</si>
  <si>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</si>
  <si>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</si>
  <si>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</si>
  <si>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</si>
  <si>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</si>
  <si>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</si>
  <si>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</si>
  <si>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</si>
  <si>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</si>
  <si>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</si>
  <si>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</si>
  <si>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</si>
  <si>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</si>
  <si>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</si>
  <si>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</si>
  <si>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</si>
  <si>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</si>
  <si>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</si>
  <si>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</si>
  <si>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</si>
  <si>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</si>
  <si>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</si>
  <si>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</si>
  <si>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</si>
  <si>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</si>
  <si>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</si>
  <si>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</si>
  <si>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</si>
  <si>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</si>
  <si>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</si>
  <si>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</si>
  <si>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</si>
  <si>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</si>
  <si>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</si>
  <si>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</si>
  <si>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</si>
  <si>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</si>
  <si>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</si>
  <si>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</si>
  <si>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</si>
  <si>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</si>
  <si>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</si>
  <si>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</si>
  <si>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</si>
  <si>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</si>
  <si>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</si>
  <si>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</si>
  <si>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</si>
  <si>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</si>
  <si>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</si>
  <si>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</si>
  <si>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</si>
  <si>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</si>
  <si>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</si>
  <si>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</si>
  <si>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</si>
  <si>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</si>
  <si>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</si>
  <si>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</si>
  <si>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</si>
  <si>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</si>
  <si>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</si>
  <si>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</si>
  <si>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</si>
  <si>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</si>
  <si>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</si>
  <si>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</si>
  <si>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</si>
  <si>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</si>
  <si>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</si>
  <si>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</si>
  <si>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</si>
  <si>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</si>
  <si>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</si>
  <si>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</si>
  <si>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</si>
  <si>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</si>
  <si>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</si>
  <si>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</si>
  <si>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</si>
  <si>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</si>
  <si>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</si>
  <si>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</si>
  <si>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</si>
  <si>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</si>
  <si>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</si>
  <si>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</si>
  <si>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</si>
  <si>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</si>
  <si>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</si>
  <si>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</si>
  <si>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</si>
  <si>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</si>
  <si>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</si>
  <si>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</si>
  <si>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</si>
  <si>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</si>
  <si>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</si>
  <si>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</si>
  <si>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</si>
  <si>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8603</t>
  </si>
  <si>
    <t>у тому числі:</t>
  </si>
  <si>
    <t>4518603</t>
  </si>
  <si>
    <t>4718801</t>
  </si>
  <si>
    <t>8802</t>
  </si>
  <si>
    <t>4818802</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</si>
  <si>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</si>
  <si>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</si>
  <si>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</si>
  <si>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</si>
  <si>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</si>
  <si>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</si>
  <si>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0118601</t>
  </si>
  <si>
    <t>8601</t>
  </si>
  <si>
    <t>0318602</t>
  </si>
  <si>
    <t>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</si>
  <si>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</si>
  <si>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</si>
  <si>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</si>
  <si>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</si>
  <si>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4718604</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</si>
  <si>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</si>
  <si>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</si>
  <si>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</si>
  <si>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</si>
  <si>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від__________ №________)</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</si>
  <si>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</si>
  <si>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</si>
  <si>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</si>
  <si>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</si>
  <si>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</si>
  <si>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</si>
  <si>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</si>
  <si>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</si>
  <si>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</si>
  <si>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</si>
  <si>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</si>
  <si>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</si>
  <si>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</si>
  <si>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</si>
  <si>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</si>
  <si>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</si>
  <si>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 xml:space="preserve"> у тому числі субвенція з обласного бюджету до місцевих бюджетів на виконання доручень виборців</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</si>
  <si>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</si>
  <si>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</si>
  <si>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</si>
  <si>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</si>
  <si>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</si>
  <si>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4518607</t>
  </si>
  <si>
    <t>8607</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</si>
  <si>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</si>
  <si>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</si>
  <si>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</si>
  <si>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</si>
  <si>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</si>
  <si>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</si>
  <si>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</si>
  <si>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r>
      <t>від  16.12.2016  № 560-12/VII</t>
    </r>
    <r>
      <rPr>
        <u val="single"/>
        <sz val="16"/>
        <rFont val="Times New Roman"/>
        <family val="1"/>
      </rPr>
      <t xml:space="preserve">                     </t>
    </r>
    <r>
      <rPr>
        <sz val="16"/>
        <rFont val="Times New Roman"/>
        <family val="1"/>
      </rPr>
      <t xml:space="preserve"> </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</si>
</sst>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35">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41">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3" fontId="7" fillId="24" borderId="10" xfId="0" applyNumberFormat="1" applyFont="1" applyFill="1" applyBorder="1" applyAlignment="1">
      <alignment vertical="center" wrapText="1"/>
    </xf>
    <xf numFmtId="3" fontId="7" fillId="0" borderId="10" xfId="0" applyNumberFormat="1" applyFont="1" applyBorder="1" applyAlignment="1">
      <alignmen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22" borderId="10" xfId="0" applyFont="1" applyFill="1" applyBorder="1" applyAlignment="1" quotePrefix="1">
      <alignment horizontal="center" vertical="center" wrapText="1"/>
    </xf>
    <xf numFmtId="49" fontId="8" fillId="22" borderId="10" xfId="0" applyNumberFormat="1" applyFont="1" applyFill="1" applyBorder="1" applyAlignment="1">
      <alignment horizontal="center" vertical="center" wrapText="1"/>
    </xf>
    <xf numFmtId="2" fontId="8" fillId="22" borderId="10" xfId="0" applyNumberFormat="1" applyFont="1" applyFill="1" applyBorder="1" applyAlignment="1">
      <alignment horizontal="center" vertical="center" wrapText="1"/>
    </xf>
    <xf numFmtId="4" fontId="8" fillId="22" borderId="10" xfId="0" applyNumberFormat="1" applyFont="1" applyFill="1" applyBorder="1" applyAlignment="1">
      <alignment vertical="center" wrapText="1"/>
    </xf>
    <xf numFmtId="4" fontId="8" fillId="24"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24"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24" borderId="10" xfId="0" applyFont="1" applyFill="1" applyBorder="1" applyAlignment="1" quotePrefix="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22"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24" borderId="10" xfId="0" applyNumberFormat="1" applyFont="1" applyFill="1" applyBorder="1" applyAlignment="1">
      <alignment vertical="center" wrapText="1"/>
    </xf>
    <xf numFmtId="0" fontId="8" fillId="0" borderId="0" xfId="0" applyFont="1" applyAlignment="1">
      <alignment vertical="center" wrapText="1"/>
    </xf>
    <xf numFmtId="49" fontId="12" fillId="0" borderId="10" xfId="0" applyNumberFormat="1" applyFont="1" applyBorder="1" applyAlignment="1">
      <alignment horizontal="center" vertical="center" wrapText="1"/>
    </xf>
    <xf numFmtId="0" fontId="12" fillId="0" borderId="0" xfId="0" applyFont="1" applyAlignment="1">
      <alignment vertical="center" wrapText="1"/>
    </xf>
    <xf numFmtId="0" fontId="8" fillId="24" borderId="10" xfId="0" applyFont="1" applyFill="1" applyBorder="1" applyAlignment="1">
      <alignment horizontal="center" vertical="center" wrapText="1"/>
    </xf>
    <xf numFmtId="0" fontId="7" fillId="24"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22"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wrapText="1"/>
    </xf>
    <xf numFmtId="4" fontId="7" fillId="24" borderId="10"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11" fillId="24" borderId="10" xfId="0" applyNumberFormat="1" applyFont="1" applyFill="1" applyBorder="1" applyAlignment="1">
      <alignment horizontal="right" vertical="center" wrapText="1"/>
    </xf>
    <xf numFmtId="4" fontId="12" fillId="24"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22" borderId="10" xfId="0" applyNumberFormat="1" applyFont="1" applyFill="1" applyBorder="1" applyAlignment="1" quotePrefix="1">
      <alignment horizontal="center" vertical="center" wrapText="1"/>
    </xf>
    <xf numFmtId="2" fontId="8" fillId="22"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22"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22"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24"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22" borderId="10" xfId="0" applyFont="1" applyFill="1" applyBorder="1" applyAlignment="1">
      <alignment horizontal="justify" vertical="center" wrapText="1"/>
    </xf>
    <xf numFmtId="2" fontId="7" fillId="0" borderId="0" xfId="0" applyNumberFormat="1" applyFont="1" applyAlignment="1">
      <alignment vertical="center" wrapText="1"/>
    </xf>
    <xf numFmtId="2" fontId="7" fillId="0" borderId="16" xfId="0" applyNumberFormat="1" applyFont="1" applyBorder="1" applyAlignment="1">
      <alignment vertical="center" wrapText="1"/>
    </xf>
    <xf numFmtId="0" fontId="8" fillId="22" borderId="16" xfId="0" applyFont="1" applyFill="1" applyBorder="1" applyAlignment="1">
      <alignment horizontal="justify"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22" borderId="16" xfId="0" applyNumberFormat="1" applyFont="1" applyFill="1" applyBorder="1" applyAlignment="1" quotePrefix="1">
      <alignment vertical="center" wrapText="1"/>
    </xf>
    <xf numFmtId="0" fontId="8" fillId="22"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12" fillId="0" borderId="10" xfId="0" applyNumberFormat="1" applyFont="1" applyBorder="1" applyAlignment="1">
      <alignment vertical="center" wrapText="1"/>
    </xf>
    <xf numFmtId="2" fontId="8" fillId="0" borderId="10" xfId="0" applyNumberFormat="1" applyFont="1" applyBorder="1" applyAlignment="1">
      <alignment vertical="center" wrapText="1"/>
    </xf>
    <xf numFmtId="2" fontId="8" fillId="24" borderId="10" xfId="0" applyNumberFormat="1" applyFont="1" applyFill="1" applyBorder="1" applyAlignment="1">
      <alignment vertical="center" wrapText="1"/>
    </xf>
    <xf numFmtId="0" fontId="7" fillId="4" borderId="0" xfId="0" applyFont="1" applyFill="1" applyAlignment="1">
      <alignment vertical="center" wrapText="1"/>
    </xf>
    <xf numFmtId="49" fontId="9" fillId="0" borderId="0" xfId="0" applyNumberFormat="1" applyFont="1" applyAlignment="1">
      <alignment horizontal="center" vertical="center" wrapText="1"/>
    </xf>
    <xf numFmtId="0" fontId="14" fillId="4" borderId="0" xfId="0" applyFont="1" applyFill="1" applyAlignment="1">
      <alignment vertical="center" wrapText="1"/>
    </xf>
    <xf numFmtId="0" fontId="7" fillId="24" borderId="0" xfId="0" applyFont="1" applyFill="1" applyAlignment="1">
      <alignment vertical="center" wrapText="1"/>
    </xf>
    <xf numFmtId="0" fontId="8" fillId="24"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24" borderId="10" xfId="0" applyNumberFormat="1" applyFont="1" applyFill="1" applyBorder="1" applyAlignment="1">
      <alignment horizontal="right" vertical="center" wrapText="1"/>
    </xf>
    <xf numFmtId="4" fontId="7" fillId="24" borderId="17"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7" fillId="0" borderId="10" xfId="0" applyNumberFormat="1" applyFont="1" applyBorder="1" applyAlignment="1">
      <alignment horizontal="center" vertical="center" wrapText="1"/>
    </xf>
    <xf numFmtId="4" fontId="7" fillId="24" borderId="11" xfId="0" applyNumberFormat="1" applyFont="1" applyFill="1" applyBorder="1" applyAlignment="1">
      <alignment horizontal="center" vertical="center" wrapText="1"/>
    </xf>
    <xf numFmtId="4" fontId="7" fillId="24" borderId="13" xfId="0" applyNumberFormat="1" applyFont="1" applyFill="1" applyBorder="1" applyAlignment="1">
      <alignment horizontal="center" vertical="center" wrapText="1"/>
    </xf>
    <xf numFmtId="4" fontId="7" fillId="24" borderId="10"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5" fillId="0" borderId="0" xfId="0" applyFont="1" applyAlignment="1">
      <alignment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right" vertical="center" wrapText="1"/>
    </xf>
    <xf numFmtId="0" fontId="7" fillId="0" borderId="10" xfId="0" applyFont="1" applyBorder="1" applyAlignment="1">
      <alignment horizontal="right" vertical="center" wrapText="1"/>
    </xf>
    <xf numFmtId="0" fontId="7" fillId="24"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8"/>
  <sheetViews>
    <sheetView tabSelected="1" view="pageBreakPreview" zoomScale="70" zoomScaleNormal="65" zoomScaleSheetLayoutView="70" zoomScalePageLayoutView="0" workbookViewId="0" topLeftCell="A3">
      <pane xSplit="5" ySplit="12" topLeftCell="H381" activePane="bottomRight" state="frozen"/>
      <selection pane="topLeft" activeCell="A3" sqref="A3"/>
      <selection pane="topRight" activeCell="F3" sqref="F3"/>
      <selection pane="bottomLeft" activeCell="A15" sqref="A15"/>
      <selection pane="bottomRight" activeCell="H392" sqref="H392"/>
    </sheetView>
  </sheetViews>
  <sheetFormatPr defaultColWidth="9.00390625" defaultRowHeight="12.75"/>
  <cols>
    <col min="1" max="2" width="12.00390625" style="8" customWidth="1"/>
    <col min="3" max="3" width="10.125" style="8" bestFit="1" customWidth="1"/>
    <col min="4" max="4" width="40.75390625" style="8" customWidth="1"/>
    <col min="5" max="5" width="17.75390625" style="9" customWidth="1"/>
    <col min="6" max="6" width="18.00390625" style="8" customWidth="1"/>
    <col min="7" max="7" width="16.00390625" style="8" customWidth="1"/>
    <col min="8" max="8" width="14.75390625" style="8" customWidth="1"/>
    <col min="9" max="9" width="16.75390625" style="8" customWidth="1"/>
    <col min="10" max="10" width="16.625" style="9" customWidth="1"/>
    <col min="11" max="11" width="20.00390625" style="8" customWidth="1"/>
    <col min="12" max="12" width="11.625" style="8" customWidth="1"/>
    <col min="13" max="13" width="12.00390625" style="8" customWidth="1"/>
    <col min="14" max="14" width="17.125" style="8" customWidth="1"/>
    <col min="15" max="15" width="15.625" style="8" customWidth="1"/>
    <col min="16" max="16" width="22.125" style="8" customWidth="1"/>
    <col min="17" max="17" width="9.125" style="8" customWidth="1"/>
    <col min="18" max="18" width="13.25390625" style="8" bestFit="1" customWidth="1"/>
    <col min="19" max="16384" width="9.125" style="8" customWidth="1"/>
  </cols>
  <sheetData>
    <row r="1" spans="5:16" s="109" customFormat="1" ht="20.25">
      <c r="E1" s="110"/>
      <c r="J1" s="110"/>
      <c r="L1" s="127" t="s">
        <v>515</v>
      </c>
      <c r="M1" s="127"/>
      <c r="N1" s="127"/>
      <c r="O1" s="127"/>
      <c r="P1" s="127"/>
    </row>
    <row r="2" spans="5:16" s="109" customFormat="1" ht="20.25">
      <c r="E2" s="110"/>
      <c r="J2" s="110"/>
      <c r="L2" s="127" t="s">
        <v>516</v>
      </c>
      <c r="M2" s="127"/>
      <c r="N2" s="127"/>
      <c r="O2" s="127"/>
      <c r="P2" s="127"/>
    </row>
    <row r="3" spans="5:16" s="109" customFormat="1" ht="20.25">
      <c r="E3" s="110"/>
      <c r="J3" s="110"/>
      <c r="L3" s="127" t="s">
        <v>550</v>
      </c>
      <c r="M3" s="127"/>
      <c r="N3" s="127"/>
      <c r="O3" s="127"/>
      <c r="P3" s="127"/>
    </row>
    <row r="4" spans="5:16" s="109" customFormat="1" ht="20.25">
      <c r="E4" s="110"/>
      <c r="J4" s="110"/>
      <c r="L4" s="127" t="s">
        <v>517</v>
      </c>
      <c r="M4" s="127"/>
      <c r="N4" s="127"/>
      <c r="O4" s="127"/>
      <c r="P4" s="127"/>
    </row>
    <row r="5" spans="5:16" s="109" customFormat="1" ht="20.25">
      <c r="E5" s="110"/>
      <c r="J5" s="110"/>
      <c r="L5" s="127" t="s">
        <v>518</v>
      </c>
      <c r="M5" s="127"/>
      <c r="N5" s="127"/>
      <c r="O5" s="127"/>
      <c r="P5" s="127"/>
    </row>
    <row r="6" spans="5:10" s="109" customFormat="1" ht="20.25">
      <c r="E6" s="110"/>
      <c r="J6" s="110"/>
    </row>
    <row r="7" spans="1:16" s="109" customFormat="1" ht="20.25">
      <c r="A7" s="126" t="s">
        <v>0</v>
      </c>
      <c r="B7" s="126"/>
      <c r="C7" s="126"/>
      <c r="D7" s="126"/>
      <c r="E7" s="126"/>
      <c r="F7" s="126"/>
      <c r="G7" s="126"/>
      <c r="H7" s="126"/>
      <c r="I7" s="126"/>
      <c r="J7" s="126"/>
      <c r="K7" s="126"/>
      <c r="L7" s="126"/>
      <c r="M7" s="126"/>
      <c r="N7" s="126"/>
      <c r="O7" s="126"/>
      <c r="P7" s="126"/>
    </row>
    <row r="8" spans="1:16" s="109" customFormat="1" ht="20.25">
      <c r="A8" s="126" t="s">
        <v>1</v>
      </c>
      <c r="B8" s="126"/>
      <c r="C8" s="126"/>
      <c r="D8" s="126"/>
      <c r="E8" s="126"/>
      <c r="F8" s="126"/>
      <c r="G8" s="126"/>
      <c r="H8" s="126"/>
      <c r="I8" s="126"/>
      <c r="J8" s="126"/>
      <c r="K8" s="126"/>
      <c r="L8" s="126"/>
      <c r="M8" s="126"/>
      <c r="N8" s="126"/>
      <c r="O8" s="126"/>
      <c r="P8" s="126"/>
    </row>
    <row r="9" ht="12.75">
      <c r="P9" s="9" t="s">
        <v>2</v>
      </c>
    </row>
    <row r="10" spans="1:16" s="13" customFormat="1" ht="18" customHeight="1">
      <c r="A10" s="137" t="s">
        <v>3</v>
      </c>
      <c r="B10" s="137" t="s">
        <v>4</v>
      </c>
      <c r="C10" s="137" t="s">
        <v>5</v>
      </c>
      <c r="D10" s="137" t="s">
        <v>6</v>
      </c>
      <c r="E10" s="137" t="s">
        <v>7</v>
      </c>
      <c r="F10" s="137"/>
      <c r="G10" s="137"/>
      <c r="H10" s="137"/>
      <c r="I10" s="137"/>
      <c r="J10" s="137" t="s">
        <v>14</v>
      </c>
      <c r="K10" s="137"/>
      <c r="L10" s="137"/>
      <c r="M10" s="137"/>
      <c r="N10" s="137"/>
      <c r="O10" s="137"/>
      <c r="P10" s="140" t="s">
        <v>16</v>
      </c>
    </row>
    <row r="11" spans="1:16" s="13" customFormat="1" ht="18.75" customHeight="1">
      <c r="A11" s="137"/>
      <c r="B11" s="137"/>
      <c r="C11" s="137"/>
      <c r="D11" s="137"/>
      <c r="E11" s="138" t="s">
        <v>8</v>
      </c>
      <c r="F11" s="137" t="s">
        <v>9</v>
      </c>
      <c r="G11" s="137" t="s">
        <v>10</v>
      </c>
      <c r="H11" s="137"/>
      <c r="I11" s="137" t="s">
        <v>13</v>
      </c>
      <c r="J11" s="138" t="s">
        <v>8</v>
      </c>
      <c r="K11" s="137" t="s">
        <v>9</v>
      </c>
      <c r="L11" s="137" t="s">
        <v>10</v>
      </c>
      <c r="M11" s="137"/>
      <c r="N11" s="137" t="s">
        <v>13</v>
      </c>
      <c r="O11" s="11" t="s">
        <v>10</v>
      </c>
      <c r="P11" s="137"/>
    </row>
    <row r="12" spans="1:16" s="13" customFormat="1" ht="25.5" customHeight="1">
      <c r="A12" s="137"/>
      <c r="B12" s="137"/>
      <c r="C12" s="137"/>
      <c r="D12" s="137"/>
      <c r="E12" s="139"/>
      <c r="F12" s="137"/>
      <c r="G12" s="137" t="s">
        <v>11</v>
      </c>
      <c r="H12" s="137" t="s">
        <v>12</v>
      </c>
      <c r="I12" s="137"/>
      <c r="J12" s="139"/>
      <c r="K12" s="137"/>
      <c r="L12" s="137" t="s">
        <v>11</v>
      </c>
      <c r="M12" s="137" t="s">
        <v>12</v>
      </c>
      <c r="N12" s="137"/>
      <c r="O12" s="137" t="s">
        <v>15</v>
      </c>
      <c r="P12" s="137"/>
    </row>
    <row r="13" spans="1:16" s="13" customFormat="1" ht="35.25" customHeight="1">
      <c r="A13" s="137"/>
      <c r="B13" s="137"/>
      <c r="C13" s="137"/>
      <c r="D13" s="137"/>
      <c r="E13" s="139"/>
      <c r="F13" s="137"/>
      <c r="G13" s="137"/>
      <c r="H13" s="137"/>
      <c r="I13" s="137"/>
      <c r="J13" s="139"/>
      <c r="K13" s="137"/>
      <c r="L13" s="137"/>
      <c r="M13" s="137"/>
      <c r="N13" s="137"/>
      <c r="O13" s="137"/>
      <c r="P13" s="137"/>
    </row>
    <row r="14" spans="1:16" s="13" customFormat="1" ht="15">
      <c r="A14" s="11">
        <v>1</v>
      </c>
      <c r="B14" s="11">
        <v>2</v>
      </c>
      <c r="C14" s="11">
        <v>3</v>
      </c>
      <c r="D14" s="11">
        <v>4</v>
      </c>
      <c r="E14" s="59">
        <v>5</v>
      </c>
      <c r="F14" s="11">
        <v>6</v>
      </c>
      <c r="G14" s="11">
        <v>7</v>
      </c>
      <c r="H14" s="11">
        <v>8</v>
      </c>
      <c r="I14" s="11">
        <v>9</v>
      </c>
      <c r="J14" s="59">
        <v>5</v>
      </c>
      <c r="K14" s="11">
        <v>11</v>
      </c>
      <c r="L14" s="11">
        <v>12</v>
      </c>
      <c r="M14" s="11">
        <v>13</v>
      </c>
      <c r="N14" s="11">
        <v>14</v>
      </c>
      <c r="O14" s="11">
        <v>15</v>
      </c>
      <c r="P14" s="12">
        <v>16</v>
      </c>
    </row>
    <row r="15" spans="1:16" s="75" customFormat="1" ht="15.75">
      <c r="A15" s="70" t="s">
        <v>17</v>
      </c>
      <c r="B15" s="71"/>
      <c r="C15" s="72"/>
      <c r="D15" s="76" t="s">
        <v>18</v>
      </c>
      <c r="E15" s="73">
        <f aca="true" t="shared" si="0" ref="E15:E20">F15+I15</f>
        <v>14380066</v>
      </c>
      <c r="F15" s="74">
        <f>F16</f>
        <v>14380066</v>
      </c>
      <c r="G15" s="74">
        <f>G16</f>
        <v>8082160</v>
      </c>
      <c r="H15" s="74">
        <f>H16</f>
        <v>1230706</v>
      </c>
      <c r="I15" s="74">
        <f>I16</f>
        <v>0</v>
      </c>
      <c r="J15" s="73">
        <f aca="true" t="shared" si="1" ref="J15:J20">K15+N15</f>
        <v>1000000</v>
      </c>
      <c r="K15" s="74">
        <f>K16</f>
        <v>0</v>
      </c>
      <c r="L15" s="74">
        <f>L16</f>
        <v>0</v>
      </c>
      <c r="M15" s="74">
        <f>M16</f>
        <v>0</v>
      </c>
      <c r="N15" s="74">
        <f>N16</f>
        <v>1000000</v>
      </c>
      <c r="O15" s="74">
        <f>O16</f>
        <v>1000000</v>
      </c>
      <c r="P15" s="74">
        <f aca="true" t="shared" si="2" ref="P15:P87">E15+J15</f>
        <v>15380066</v>
      </c>
    </row>
    <row r="16" spans="1:16" s="107" customFormat="1" ht="15">
      <c r="A16" s="29" t="s">
        <v>19</v>
      </c>
      <c r="B16" s="30"/>
      <c r="C16" s="31"/>
      <c r="D16" s="82" t="s">
        <v>431</v>
      </c>
      <c r="E16" s="62">
        <f t="shared" si="0"/>
        <v>14380066</v>
      </c>
      <c r="F16" s="22">
        <f>F17+F18+F21</f>
        <v>14380066</v>
      </c>
      <c r="G16" s="22">
        <f>G17+G18+G21</f>
        <v>8082160</v>
      </c>
      <c r="H16" s="22">
        <f>H17+H18+H21</f>
        <v>1230706</v>
      </c>
      <c r="I16" s="22">
        <f>I17+I18+I21</f>
        <v>0</v>
      </c>
      <c r="J16" s="62">
        <f t="shared" si="1"/>
        <v>1000000</v>
      </c>
      <c r="K16" s="22">
        <f>K17+K18+K21</f>
        <v>0</v>
      </c>
      <c r="L16" s="22">
        <f>L17+L18+L21</f>
        <v>0</v>
      </c>
      <c r="M16" s="22">
        <f>M17+M18+M21</f>
        <v>0</v>
      </c>
      <c r="N16" s="22">
        <f>N17+N18+N21</f>
        <v>1000000</v>
      </c>
      <c r="O16" s="22">
        <f>O17+O18+O21</f>
        <v>1000000</v>
      </c>
      <c r="P16" s="22">
        <f t="shared" si="2"/>
        <v>15380066</v>
      </c>
    </row>
    <row r="17" spans="1:16" s="13" customFormat="1" ht="99.75">
      <c r="A17" s="5" t="s">
        <v>20</v>
      </c>
      <c r="B17" s="7" t="s">
        <v>22</v>
      </c>
      <c r="C17" s="6" t="s">
        <v>21</v>
      </c>
      <c r="D17" s="77" t="s">
        <v>23</v>
      </c>
      <c r="E17" s="62">
        <f t="shared" si="0"/>
        <v>13770766</v>
      </c>
      <c r="F17" s="23">
        <f>13650766+120000</f>
        <v>13770766</v>
      </c>
      <c r="G17" s="23">
        <v>8082160</v>
      </c>
      <c r="H17" s="23">
        <v>1230706</v>
      </c>
      <c r="I17" s="23">
        <v>0</v>
      </c>
      <c r="J17" s="62">
        <f t="shared" si="1"/>
        <v>550000</v>
      </c>
      <c r="K17" s="23">
        <v>0</v>
      </c>
      <c r="L17" s="23">
        <v>0</v>
      </c>
      <c r="M17" s="23">
        <v>0</v>
      </c>
      <c r="N17" s="23">
        <f>200000+350000</f>
        <v>550000</v>
      </c>
      <c r="O17" s="23">
        <f>200000+350000</f>
        <v>550000</v>
      </c>
      <c r="P17" s="22">
        <f t="shared" si="2"/>
        <v>14320766</v>
      </c>
    </row>
    <row r="18" spans="1:16" s="13" customFormat="1" ht="15">
      <c r="A18" s="18" t="s">
        <v>24</v>
      </c>
      <c r="B18" s="19"/>
      <c r="C18" s="20"/>
      <c r="D18" s="78" t="s">
        <v>25</v>
      </c>
      <c r="E18" s="61">
        <f t="shared" si="0"/>
        <v>400000</v>
      </c>
      <c r="F18" s="21">
        <f>F19+F20</f>
        <v>400000</v>
      </c>
      <c r="G18" s="21">
        <f>G19+G20</f>
        <v>0</v>
      </c>
      <c r="H18" s="21">
        <f>H19+H20</f>
        <v>0</v>
      </c>
      <c r="I18" s="21">
        <f>I19+I20</f>
        <v>0</v>
      </c>
      <c r="J18" s="61">
        <f t="shared" si="1"/>
        <v>450000</v>
      </c>
      <c r="K18" s="21">
        <f>K19+K20</f>
        <v>0</v>
      </c>
      <c r="L18" s="21">
        <f>L19+L20</f>
        <v>0</v>
      </c>
      <c r="M18" s="21">
        <f>M19+M20</f>
        <v>0</v>
      </c>
      <c r="N18" s="21">
        <f>N19+N20</f>
        <v>450000</v>
      </c>
      <c r="O18" s="21">
        <f>O19+O20</f>
        <v>450000</v>
      </c>
      <c r="P18" s="21">
        <f t="shared" si="2"/>
        <v>850000</v>
      </c>
    </row>
    <row r="19" spans="1:16" s="13" customFormat="1" ht="30">
      <c r="A19" s="24" t="s">
        <v>26</v>
      </c>
      <c r="B19" s="25" t="s">
        <v>28</v>
      </c>
      <c r="C19" s="26" t="s">
        <v>27</v>
      </c>
      <c r="D19" s="79" t="s">
        <v>29</v>
      </c>
      <c r="E19" s="63">
        <f t="shared" si="0"/>
        <v>0</v>
      </c>
      <c r="F19" s="28">
        <v>0</v>
      </c>
      <c r="G19" s="28">
        <v>0</v>
      </c>
      <c r="H19" s="28">
        <v>0</v>
      </c>
      <c r="I19" s="28">
        <v>0</v>
      </c>
      <c r="J19" s="63">
        <f t="shared" si="1"/>
        <v>450000</v>
      </c>
      <c r="K19" s="28">
        <v>0</v>
      </c>
      <c r="L19" s="28">
        <v>0</v>
      </c>
      <c r="M19" s="28">
        <v>0</v>
      </c>
      <c r="N19" s="28">
        <v>450000</v>
      </c>
      <c r="O19" s="28">
        <v>450000</v>
      </c>
      <c r="P19" s="27">
        <f t="shared" si="2"/>
        <v>450000</v>
      </c>
    </row>
    <row r="20" spans="1:16" s="13" customFormat="1" ht="30">
      <c r="A20" s="24" t="s">
        <v>30</v>
      </c>
      <c r="B20" s="25" t="s">
        <v>31</v>
      </c>
      <c r="C20" s="26" t="s">
        <v>27</v>
      </c>
      <c r="D20" s="79" t="s">
        <v>32</v>
      </c>
      <c r="E20" s="63">
        <f t="shared" si="0"/>
        <v>400000</v>
      </c>
      <c r="F20" s="28">
        <v>400000</v>
      </c>
      <c r="G20" s="28">
        <v>0</v>
      </c>
      <c r="H20" s="28">
        <v>0</v>
      </c>
      <c r="I20" s="28">
        <v>0</v>
      </c>
      <c r="J20" s="63">
        <f t="shared" si="1"/>
        <v>0</v>
      </c>
      <c r="K20" s="28">
        <v>0</v>
      </c>
      <c r="L20" s="28">
        <v>0</v>
      </c>
      <c r="M20" s="28">
        <v>0</v>
      </c>
      <c r="N20" s="28">
        <v>0</v>
      </c>
      <c r="O20" s="28">
        <v>0</v>
      </c>
      <c r="P20" s="27">
        <f t="shared" si="2"/>
        <v>400000</v>
      </c>
    </row>
    <row r="21" spans="1:16" s="13" customFormat="1" ht="15">
      <c r="A21" s="19" t="s">
        <v>532</v>
      </c>
      <c r="B21" s="19" t="s">
        <v>34</v>
      </c>
      <c r="C21" s="19" t="s">
        <v>33</v>
      </c>
      <c r="D21" s="80" t="s">
        <v>529</v>
      </c>
      <c r="E21" s="61">
        <f>SUM(E22)</f>
        <v>209300</v>
      </c>
      <c r="F21" s="21">
        <f>F22</f>
        <v>209300</v>
      </c>
      <c r="G21" s="21">
        <f>G22</f>
        <v>0</v>
      </c>
      <c r="H21" s="21">
        <f>H22</f>
        <v>0</v>
      </c>
      <c r="I21" s="21">
        <f>I22</f>
        <v>0</v>
      </c>
      <c r="J21" s="61">
        <f>SUM(J22)</f>
        <v>0</v>
      </c>
      <c r="K21" s="21">
        <f>K22</f>
        <v>0</v>
      </c>
      <c r="L21" s="21">
        <f>L22</f>
        <v>0</v>
      </c>
      <c r="M21" s="21">
        <f>M22</f>
        <v>0</v>
      </c>
      <c r="N21" s="21">
        <f>N22</f>
        <v>0</v>
      </c>
      <c r="O21" s="21">
        <f>O22</f>
        <v>0</v>
      </c>
      <c r="P21" s="21">
        <f>E21+J21</f>
        <v>209300</v>
      </c>
    </row>
    <row r="22" spans="1:16" s="13" customFormat="1" ht="30">
      <c r="A22" s="24" t="s">
        <v>505</v>
      </c>
      <c r="B22" s="25" t="s">
        <v>506</v>
      </c>
      <c r="C22" s="26" t="s">
        <v>33</v>
      </c>
      <c r="D22" s="81" t="s">
        <v>511</v>
      </c>
      <c r="E22" s="63">
        <f>F22+I22</f>
        <v>209300</v>
      </c>
      <c r="F22" s="28">
        <v>209300</v>
      </c>
      <c r="G22" s="28">
        <v>0</v>
      </c>
      <c r="H22" s="28">
        <v>0</v>
      </c>
      <c r="I22" s="28">
        <v>0</v>
      </c>
      <c r="J22" s="63">
        <f>K22+N22</f>
        <v>0</v>
      </c>
      <c r="K22" s="28">
        <v>0</v>
      </c>
      <c r="L22" s="28">
        <v>0</v>
      </c>
      <c r="M22" s="28">
        <v>0</v>
      </c>
      <c r="N22" s="28">
        <v>0</v>
      </c>
      <c r="O22" s="28">
        <v>0</v>
      </c>
      <c r="P22" s="27">
        <f t="shared" si="2"/>
        <v>209300</v>
      </c>
    </row>
    <row r="23" spans="1:16" s="75" customFormat="1" ht="141.75">
      <c r="A23" s="70" t="s">
        <v>36</v>
      </c>
      <c r="B23" s="71"/>
      <c r="C23" s="72"/>
      <c r="D23" s="76" t="s">
        <v>514</v>
      </c>
      <c r="E23" s="60">
        <f>F23+I23</f>
        <v>23112564</v>
      </c>
      <c r="F23" s="74">
        <f>F24+F30+F36</f>
        <v>23112564</v>
      </c>
      <c r="G23" s="74">
        <f>G24+G30+G36</f>
        <v>8583098</v>
      </c>
      <c r="H23" s="74">
        <f>H24+H30+H36</f>
        <v>2317329</v>
      </c>
      <c r="I23" s="74">
        <f>I24+I30+I36</f>
        <v>0</v>
      </c>
      <c r="J23" s="60">
        <f>K23+N23</f>
        <v>570014</v>
      </c>
      <c r="K23" s="74">
        <f>K24+K30+K36</f>
        <v>410014</v>
      </c>
      <c r="L23" s="74">
        <f>L24+L30+L36</f>
        <v>0</v>
      </c>
      <c r="M23" s="74">
        <f>M24+M30+M36</f>
        <v>351514</v>
      </c>
      <c r="N23" s="74">
        <f>N24+N30+N36</f>
        <v>160000</v>
      </c>
      <c r="O23" s="74">
        <f>O24+O30+O36</f>
        <v>160000</v>
      </c>
      <c r="P23" s="74">
        <f t="shared" si="2"/>
        <v>23682578</v>
      </c>
    </row>
    <row r="24" spans="1:16" s="13" customFormat="1" ht="28.5">
      <c r="A24" s="29" t="s">
        <v>432</v>
      </c>
      <c r="B24" s="30"/>
      <c r="C24" s="31"/>
      <c r="D24" s="82" t="s">
        <v>434</v>
      </c>
      <c r="E24" s="62">
        <f aca="true" t="shared" si="3" ref="E24:E65">F24+I24</f>
        <v>7922757</v>
      </c>
      <c r="F24" s="22">
        <f>F25+F26+F27+F28</f>
        <v>7922757</v>
      </c>
      <c r="G24" s="22">
        <f>G25+G26+G27+G28</f>
        <v>2852211</v>
      </c>
      <c r="H24" s="22">
        <f>H25+H26+H27+H28</f>
        <v>685207</v>
      </c>
      <c r="I24" s="22">
        <f>I25+I26+I27+I28</f>
        <v>0</v>
      </c>
      <c r="J24" s="62">
        <f aca="true" t="shared" si="4" ref="J24:J65">K24+N24</f>
        <v>0</v>
      </c>
      <c r="K24" s="22">
        <f>K25+K26+K27+K28</f>
        <v>0</v>
      </c>
      <c r="L24" s="22">
        <f>L25+L26+L27+L28</f>
        <v>0</v>
      </c>
      <c r="M24" s="22">
        <f>M25+M26+M27+M28</f>
        <v>0</v>
      </c>
      <c r="N24" s="22">
        <f>N25+N26+N27+N28</f>
        <v>0</v>
      </c>
      <c r="O24" s="22">
        <f>O25+O26+O27+O28</f>
        <v>0</v>
      </c>
      <c r="P24" s="22">
        <f t="shared" si="2"/>
        <v>7922757</v>
      </c>
    </row>
    <row r="25" spans="1:16" s="13" customFormat="1" ht="71.25">
      <c r="A25" s="5" t="s">
        <v>433</v>
      </c>
      <c r="B25" s="7" t="s">
        <v>37</v>
      </c>
      <c r="C25" s="6" t="s">
        <v>21</v>
      </c>
      <c r="D25" s="77" t="s">
        <v>38</v>
      </c>
      <c r="E25" s="62">
        <f t="shared" si="3"/>
        <v>4654404</v>
      </c>
      <c r="F25" s="23">
        <f>4634404+20000</f>
        <v>4654404</v>
      </c>
      <c r="G25" s="23">
        <v>2802293</v>
      </c>
      <c r="H25" s="23">
        <v>685207</v>
      </c>
      <c r="I25" s="23">
        <v>0</v>
      </c>
      <c r="J25" s="62">
        <f t="shared" si="4"/>
        <v>0</v>
      </c>
      <c r="K25" s="23">
        <v>0</v>
      </c>
      <c r="L25" s="23">
        <v>0</v>
      </c>
      <c r="M25" s="23">
        <v>0</v>
      </c>
      <c r="N25" s="23">
        <v>0</v>
      </c>
      <c r="O25" s="23">
        <v>0</v>
      </c>
      <c r="P25" s="22">
        <f t="shared" si="2"/>
        <v>4654404</v>
      </c>
    </row>
    <row r="26" spans="1:16" s="13" customFormat="1" ht="28.5">
      <c r="A26" s="5" t="s">
        <v>435</v>
      </c>
      <c r="B26" s="7" t="s">
        <v>40</v>
      </c>
      <c r="C26" s="6" t="s">
        <v>39</v>
      </c>
      <c r="D26" s="77" t="s">
        <v>41</v>
      </c>
      <c r="E26" s="62">
        <f t="shared" si="3"/>
        <v>60900</v>
      </c>
      <c r="F26" s="23">
        <v>60900</v>
      </c>
      <c r="G26" s="23">
        <v>49918</v>
      </c>
      <c r="H26" s="23">
        <v>0</v>
      </c>
      <c r="I26" s="23">
        <v>0</v>
      </c>
      <c r="J26" s="62">
        <f t="shared" si="4"/>
        <v>0</v>
      </c>
      <c r="K26" s="23">
        <v>0</v>
      </c>
      <c r="L26" s="23">
        <v>0</v>
      </c>
      <c r="M26" s="23">
        <v>0</v>
      </c>
      <c r="N26" s="23">
        <v>0</v>
      </c>
      <c r="O26" s="23">
        <v>0</v>
      </c>
      <c r="P26" s="22">
        <f>E26+J26</f>
        <v>60900</v>
      </c>
    </row>
    <row r="27" spans="1:16" s="13" customFormat="1" ht="15">
      <c r="A27" s="5" t="s">
        <v>436</v>
      </c>
      <c r="B27" s="7" t="s">
        <v>43</v>
      </c>
      <c r="C27" s="6" t="s">
        <v>42</v>
      </c>
      <c r="D27" s="77" t="s">
        <v>44</v>
      </c>
      <c r="E27" s="62">
        <f t="shared" si="3"/>
        <v>2380000</v>
      </c>
      <c r="F27" s="23">
        <f>2400000-20000</f>
        <v>2380000</v>
      </c>
      <c r="G27" s="23">
        <v>0</v>
      </c>
      <c r="H27" s="23">
        <v>0</v>
      </c>
      <c r="I27" s="23">
        <v>0</v>
      </c>
      <c r="J27" s="62">
        <f t="shared" si="4"/>
        <v>0</v>
      </c>
      <c r="K27" s="23">
        <v>0</v>
      </c>
      <c r="L27" s="23">
        <v>0</v>
      </c>
      <c r="M27" s="23">
        <v>0</v>
      </c>
      <c r="N27" s="23">
        <v>0</v>
      </c>
      <c r="O27" s="23">
        <v>0</v>
      </c>
      <c r="P27" s="22">
        <f t="shared" si="2"/>
        <v>2380000</v>
      </c>
    </row>
    <row r="28" spans="1:16" s="13" customFormat="1" ht="15">
      <c r="A28" s="19" t="s">
        <v>530</v>
      </c>
      <c r="B28" s="19" t="s">
        <v>34</v>
      </c>
      <c r="C28" s="19" t="s">
        <v>33</v>
      </c>
      <c r="D28" s="80" t="s">
        <v>529</v>
      </c>
      <c r="E28" s="61">
        <f t="shared" si="3"/>
        <v>827453</v>
      </c>
      <c r="F28" s="21">
        <f>F29</f>
        <v>827453</v>
      </c>
      <c r="G28" s="21">
        <f>G29</f>
        <v>0</v>
      </c>
      <c r="H28" s="21">
        <f>H29</f>
        <v>0</v>
      </c>
      <c r="I28" s="21">
        <f>I29</f>
        <v>0</v>
      </c>
      <c r="J28" s="61">
        <f t="shared" si="4"/>
        <v>0</v>
      </c>
      <c r="K28" s="21">
        <f>K29</f>
        <v>0</v>
      </c>
      <c r="L28" s="21">
        <f>L29</f>
        <v>0</v>
      </c>
      <c r="M28" s="21">
        <f>M29</f>
        <v>0</v>
      </c>
      <c r="N28" s="21">
        <f>N29</f>
        <v>0</v>
      </c>
      <c r="O28" s="21">
        <f>O29</f>
        <v>0</v>
      </c>
      <c r="P28" s="21">
        <f>E28+J28</f>
        <v>827453</v>
      </c>
    </row>
    <row r="29" spans="1:16" s="13" customFormat="1" ht="45">
      <c r="A29" s="24" t="s">
        <v>507</v>
      </c>
      <c r="B29" s="25" t="s">
        <v>508</v>
      </c>
      <c r="C29" s="26" t="s">
        <v>33</v>
      </c>
      <c r="D29" s="81" t="s">
        <v>512</v>
      </c>
      <c r="E29" s="63">
        <f t="shared" si="3"/>
        <v>827453</v>
      </c>
      <c r="F29" s="28">
        <v>827453</v>
      </c>
      <c r="G29" s="28">
        <v>0</v>
      </c>
      <c r="H29" s="28">
        <v>0</v>
      </c>
      <c r="I29" s="28">
        <v>0</v>
      </c>
      <c r="J29" s="63">
        <f t="shared" si="4"/>
        <v>0</v>
      </c>
      <c r="K29" s="28">
        <v>0</v>
      </c>
      <c r="L29" s="28">
        <v>0</v>
      </c>
      <c r="M29" s="28">
        <v>0</v>
      </c>
      <c r="N29" s="28">
        <v>0</v>
      </c>
      <c r="O29" s="28">
        <v>0</v>
      </c>
      <c r="P29" s="27">
        <f t="shared" si="2"/>
        <v>827453</v>
      </c>
    </row>
    <row r="30" spans="1:16" s="13" customFormat="1" ht="28.5">
      <c r="A30" s="29" t="s">
        <v>432</v>
      </c>
      <c r="B30" s="30"/>
      <c r="C30" s="31"/>
      <c r="D30" s="82" t="s">
        <v>437</v>
      </c>
      <c r="E30" s="62">
        <f t="shared" si="3"/>
        <v>7770619</v>
      </c>
      <c r="F30" s="22">
        <f>F31+F32+F33+F34</f>
        <v>7770619</v>
      </c>
      <c r="G30" s="22">
        <f>G31+G32+G33+G34</f>
        <v>2824786</v>
      </c>
      <c r="H30" s="22">
        <f>H31+H32+H33+H34</f>
        <v>1120966</v>
      </c>
      <c r="I30" s="22">
        <f>I31+I32+I33+I34</f>
        <v>0</v>
      </c>
      <c r="J30" s="62">
        <f t="shared" si="4"/>
        <v>570014</v>
      </c>
      <c r="K30" s="22">
        <f>K31+K32+K33+K34</f>
        <v>410014</v>
      </c>
      <c r="L30" s="22">
        <f>L31+L32+L33+L34</f>
        <v>0</v>
      </c>
      <c r="M30" s="22">
        <f>M31+M32+M33+M34</f>
        <v>351514</v>
      </c>
      <c r="N30" s="22">
        <f>N31+N32+N33+N34</f>
        <v>160000</v>
      </c>
      <c r="O30" s="22">
        <f>O31+O32+O33+O34</f>
        <v>160000</v>
      </c>
      <c r="P30" s="22">
        <f t="shared" si="2"/>
        <v>8340633</v>
      </c>
    </row>
    <row r="31" spans="1:16" s="13" customFormat="1" ht="71.25">
      <c r="A31" s="5" t="s">
        <v>433</v>
      </c>
      <c r="B31" s="32" t="s">
        <v>37</v>
      </c>
      <c r="C31" s="32" t="s">
        <v>21</v>
      </c>
      <c r="D31" s="77" t="s">
        <v>38</v>
      </c>
      <c r="E31" s="62">
        <f t="shared" si="3"/>
        <v>5062805</v>
      </c>
      <c r="F31" s="23">
        <v>5062805</v>
      </c>
      <c r="G31" s="23">
        <v>2791999</v>
      </c>
      <c r="H31" s="23">
        <v>1120966</v>
      </c>
      <c r="I31" s="23">
        <v>0</v>
      </c>
      <c r="J31" s="62">
        <f t="shared" si="4"/>
        <v>410014</v>
      </c>
      <c r="K31" s="23">
        <v>410014</v>
      </c>
      <c r="L31" s="23">
        <v>0</v>
      </c>
      <c r="M31" s="23">
        <v>351514</v>
      </c>
      <c r="N31" s="23">
        <v>0</v>
      </c>
      <c r="O31" s="23">
        <v>0</v>
      </c>
      <c r="P31" s="22">
        <f t="shared" si="2"/>
        <v>5472819</v>
      </c>
    </row>
    <row r="32" spans="1:16" s="13" customFormat="1" ht="28.5">
      <c r="A32" s="5" t="s">
        <v>435</v>
      </c>
      <c r="B32" s="7" t="s">
        <v>40</v>
      </c>
      <c r="C32" s="6" t="s">
        <v>39</v>
      </c>
      <c r="D32" s="77" t="s">
        <v>45</v>
      </c>
      <c r="E32" s="62">
        <f t="shared" si="3"/>
        <v>40000</v>
      </c>
      <c r="F32" s="23">
        <v>40000</v>
      </c>
      <c r="G32" s="23">
        <v>32787</v>
      </c>
      <c r="H32" s="23">
        <v>0</v>
      </c>
      <c r="I32" s="23">
        <v>0</v>
      </c>
      <c r="J32" s="62">
        <f t="shared" si="4"/>
        <v>0</v>
      </c>
      <c r="K32" s="23">
        <v>0</v>
      </c>
      <c r="L32" s="23">
        <v>0</v>
      </c>
      <c r="M32" s="23">
        <v>0</v>
      </c>
      <c r="N32" s="23">
        <v>0</v>
      </c>
      <c r="O32" s="23">
        <v>0</v>
      </c>
      <c r="P32" s="22">
        <f>E32+J32</f>
        <v>40000</v>
      </c>
    </row>
    <row r="33" spans="1:16" s="13" customFormat="1" ht="15">
      <c r="A33" s="5" t="s">
        <v>436</v>
      </c>
      <c r="B33" s="7" t="s">
        <v>43</v>
      </c>
      <c r="C33" s="6" t="s">
        <v>42</v>
      </c>
      <c r="D33" s="77" t="s">
        <v>44</v>
      </c>
      <c r="E33" s="62">
        <f t="shared" si="3"/>
        <v>2035000</v>
      </c>
      <c r="F33" s="23">
        <v>2035000</v>
      </c>
      <c r="G33" s="23">
        <v>0</v>
      </c>
      <c r="H33" s="23">
        <v>0</v>
      </c>
      <c r="I33" s="23">
        <v>0</v>
      </c>
      <c r="J33" s="62">
        <f t="shared" si="4"/>
        <v>160000</v>
      </c>
      <c r="K33" s="23">
        <v>0</v>
      </c>
      <c r="L33" s="23">
        <v>0</v>
      </c>
      <c r="M33" s="23">
        <v>0</v>
      </c>
      <c r="N33" s="23">
        <v>160000</v>
      </c>
      <c r="O33" s="23">
        <v>160000</v>
      </c>
      <c r="P33" s="22">
        <f t="shared" si="2"/>
        <v>2195000</v>
      </c>
    </row>
    <row r="34" spans="1:16" s="13" customFormat="1" ht="15">
      <c r="A34" s="19" t="s">
        <v>530</v>
      </c>
      <c r="B34" s="19" t="s">
        <v>34</v>
      </c>
      <c r="C34" s="19" t="s">
        <v>33</v>
      </c>
      <c r="D34" s="80" t="s">
        <v>529</v>
      </c>
      <c r="E34" s="61">
        <f t="shared" si="3"/>
        <v>632814</v>
      </c>
      <c r="F34" s="21">
        <f>SUM(F35)</f>
        <v>632814</v>
      </c>
      <c r="G34" s="21">
        <f aca="true" t="shared" si="5" ref="G34:O34">SUM(G35)</f>
        <v>0</v>
      </c>
      <c r="H34" s="21">
        <f t="shared" si="5"/>
        <v>0</v>
      </c>
      <c r="I34" s="21">
        <f t="shared" si="5"/>
        <v>0</v>
      </c>
      <c r="J34" s="61">
        <f t="shared" si="4"/>
        <v>0</v>
      </c>
      <c r="K34" s="21">
        <f t="shared" si="5"/>
        <v>0</v>
      </c>
      <c r="L34" s="21">
        <f t="shared" si="5"/>
        <v>0</v>
      </c>
      <c r="M34" s="21">
        <f t="shared" si="5"/>
        <v>0</v>
      </c>
      <c r="N34" s="21">
        <f t="shared" si="5"/>
        <v>0</v>
      </c>
      <c r="O34" s="21">
        <f t="shared" si="5"/>
        <v>0</v>
      </c>
      <c r="P34" s="21">
        <f>E34+J34</f>
        <v>632814</v>
      </c>
    </row>
    <row r="35" spans="1:16" s="13" customFormat="1" ht="45">
      <c r="A35" s="24" t="s">
        <v>507</v>
      </c>
      <c r="B35" s="25" t="s">
        <v>508</v>
      </c>
      <c r="C35" s="26" t="s">
        <v>33</v>
      </c>
      <c r="D35" s="81" t="s">
        <v>512</v>
      </c>
      <c r="E35" s="63">
        <f t="shared" si="3"/>
        <v>632814</v>
      </c>
      <c r="F35" s="28">
        <v>632814</v>
      </c>
      <c r="G35" s="28">
        <v>0</v>
      </c>
      <c r="H35" s="28">
        <v>0</v>
      </c>
      <c r="I35" s="28">
        <v>0</v>
      </c>
      <c r="J35" s="63">
        <f t="shared" si="4"/>
        <v>0</v>
      </c>
      <c r="K35" s="28">
        <v>0</v>
      </c>
      <c r="L35" s="28">
        <v>0</v>
      </c>
      <c r="M35" s="28">
        <v>0</v>
      </c>
      <c r="N35" s="28">
        <v>0</v>
      </c>
      <c r="O35" s="28">
        <v>0</v>
      </c>
      <c r="P35" s="27">
        <f t="shared" si="2"/>
        <v>632814</v>
      </c>
    </row>
    <row r="36" spans="1:16" s="13" customFormat="1" ht="28.5">
      <c r="A36" s="29" t="s">
        <v>432</v>
      </c>
      <c r="B36" s="30"/>
      <c r="C36" s="31"/>
      <c r="D36" s="82" t="s">
        <v>438</v>
      </c>
      <c r="E36" s="62">
        <f t="shared" si="3"/>
        <v>7419188</v>
      </c>
      <c r="F36" s="22">
        <f>F37+F38+F39+F40</f>
        <v>7419188</v>
      </c>
      <c r="G36" s="22">
        <f>G37+G38+G39+G40</f>
        <v>2906101</v>
      </c>
      <c r="H36" s="22">
        <f>H37+H38+H39+H40</f>
        <v>511156</v>
      </c>
      <c r="I36" s="22">
        <f>I37+I38+I39+I40</f>
        <v>0</v>
      </c>
      <c r="J36" s="62">
        <f t="shared" si="4"/>
        <v>0</v>
      </c>
      <c r="K36" s="22">
        <f>K37+K38+K39+K40</f>
        <v>0</v>
      </c>
      <c r="L36" s="22">
        <f>L37+L38+L39+L40</f>
        <v>0</v>
      </c>
      <c r="M36" s="22">
        <f>M37+M38+M39+M40</f>
        <v>0</v>
      </c>
      <c r="N36" s="22">
        <f>N37+N38+N39+N40</f>
        <v>0</v>
      </c>
      <c r="O36" s="22">
        <f>O37+O38+O39+O40</f>
        <v>0</v>
      </c>
      <c r="P36" s="22">
        <f t="shared" si="2"/>
        <v>7419188</v>
      </c>
    </row>
    <row r="37" spans="1:16" s="13" customFormat="1" ht="71.25">
      <c r="A37" s="5" t="s">
        <v>433</v>
      </c>
      <c r="B37" s="32" t="s">
        <v>37</v>
      </c>
      <c r="C37" s="32" t="s">
        <v>21</v>
      </c>
      <c r="D37" s="77" t="s">
        <v>38</v>
      </c>
      <c r="E37" s="62">
        <f t="shared" si="3"/>
        <v>4390899</v>
      </c>
      <c r="F37" s="23">
        <v>4390899</v>
      </c>
      <c r="G37" s="23">
        <v>2824134</v>
      </c>
      <c r="H37" s="23">
        <v>511156</v>
      </c>
      <c r="I37" s="23">
        <v>0</v>
      </c>
      <c r="J37" s="62">
        <f t="shared" si="4"/>
        <v>0</v>
      </c>
      <c r="K37" s="23">
        <v>0</v>
      </c>
      <c r="L37" s="23">
        <v>0</v>
      </c>
      <c r="M37" s="23">
        <v>0</v>
      </c>
      <c r="N37" s="23">
        <v>0</v>
      </c>
      <c r="O37" s="23">
        <v>0</v>
      </c>
      <c r="P37" s="22">
        <f t="shared" si="2"/>
        <v>4390899</v>
      </c>
    </row>
    <row r="38" spans="1:16" s="13" customFormat="1" ht="28.5">
      <c r="A38" s="5" t="s">
        <v>435</v>
      </c>
      <c r="B38" s="7" t="s">
        <v>40</v>
      </c>
      <c r="C38" s="6" t="s">
        <v>39</v>
      </c>
      <c r="D38" s="77" t="s">
        <v>45</v>
      </c>
      <c r="E38" s="62">
        <f t="shared" si="3"/>
        <v>100000</v>
      </c>
      <c r="F38" s="23">
        <v>100000</v>
      </c>
      <c r="G38" s="23">
        <v>81967</v>
      </c>
      <c r="H38" s="23">
        <v>0</v>
      </c>
      <c r="I38" s="23">
        <v>0</v>
      </c>
      <c r="J38" s="62">
        <f t="shared" si="4"/>
        <v>0</v>
      </c>
      <c r="K38" s="23">
        <v>0</v>
      </c>
      <c r="L38" s="23">
        <v>0</v>
      </c>
      <c r="M38" s="23">
        <v>0</v>
      </c>
      <c r="N38" s="23">
        <v>0</v>
      </c>
      <c r="O38" s="23">
        <v>0</v>
      </c>
      <c r="P38" s="22">
        <f>E38+J38</f>
        <v>100000</v>
      </c>
    </row>
    <row r="39" spans="1:16" s="13" customFormat="1" ht="15">
      <c r="A39" s="5" t="s">
        <v>436</v>
      </c>
      <c r="B39" s="7" t="s">
        <v>43</v>
      </c>
      <c r="C39" s="6" t="s">
        <v>42</v>
      </c>
      <c r="D39" s="77" t="s">
        <v>44</v>
      </c>
      <c r="E39" s="62">
        <f t="shared" si="3"/>
        <v>2405000</v>
      </c>
      <c r="F39" s="23">
        <v>2405000</v>
      </c>
      <c r="G39" s="23">
        <v>0</v>
      </c>
      <c r="H39" s="23">
        <v>0</v>
      </c>
      <c r="I39" s="23">
        <v>0</v>
      </c>
      <c r="J39" s="62">
        <f t="shared" si="4"/>
        <v>0</v>
      </c>
      <c r="K39" s="23">
        <v>0</v>
      </c>
      <c r="L39" s="23">
        <v>0</v>
      </c>
      <c r="M39" s="23">
        <v>0</v>
      </c>
      <c r="N39" s="23">
        <v>0</v>
      </c>
      <c r="O39" s="23">
        <v>0</v>
      </c>
      <c r="P39" s="22">
        <f t="shared" si="2"/>
        <v>2405000</v>
      </c>
    </row>
    <row r="40" spans="1:16" s="13" customFormat="1" ht="15">
      <c r="A40" s="19" t="s">
        <v>530</v>
      </c>
      <c r="B40" s="19" t="s">
        <v>34</v>
      </c>
      <c r="C40" s="19" t="s">
        <v>33</v>
      </c>
      <c r="D40" s="80" t="s">
        <v>529</v>
      </c>
      <c r="E40" s="61">
        <f t="shared" si="3"/>
        <v>523289</v>
      </c>
      <c r="F40" s="21">
        <f>F41</f>
        <v>523289</v>
      </c>
      <c r="G40" s="21">
        <f>G41</f>
        <v>0</v>
      </c>
      <c r="H40" s="21">
        <f>H41</f>
        <v>0</v>
      </c>
      <c r="I40" s="21">
        <f>I41</f>
        <v>0</v>
      </c>
      <c r="J40" s="61">
        <f t="shared" si="4"/>
        <v>0</v>
      </c>
      <c r="K40" s="21">
        <f>K41</f>
        <v>0</v>
      </c>
      <c r="L40" s="21">
        <f>L41</f>
        <v>0</v>
      </c>
      <c r="M40" s="21">
        <f>M41</f>
        <v>0</v>
      </c>
      <c r="N40" s="21">
        <f>N41</f>
        <v>0</v>
      </c>
      <c r="O40" s="21">
        <f>O41</f>
        <v>0</v>
      </c>
      <c r="P40" s="21">
        <f>E40+J40</f>
        <v>523289</v>
      </c>
    </row>
    <row r="41" spans="1:16" s="13" customFormat="1" ht="45">
      <c r="A41" s="24" t="s">
        <v>507</v>
      </c>
      <c r="B41" s="25" t="s">
        <v>508</v>
      </c>
      <c r="C41" s="26" t="s">
        <v>33</v>
      </c>
      <c r="D41" s="81" t="s">
        <v>512</v>
      </c>
      <c r="E41" s="63">
        <f t="shared" si="3"/>
        <v>523289</v>
      </c>
      <c r="F41" s="28">
        <v>523289</v>
      </c>
      <c r="G41" s="28">
        <v>0</v>
      </c>
      <c r="H41" s="28">
        <v>0</v>
      </c>
      <c r="I41" s="28">
        <v>0</v>
      </c>
      <c r="J41" s="63">
        <f t="shared" si="4"/>
        <v>0</v>
      </c>
      <c r="K41" s="28">
        <v>0</v>
      </c>
      <c r="L41" s="28">
        <v>0</v>
      </c>
      <c r="M41" s="28">
        <v>0</v>
      </c>
      <c r="N41" s="28">
        <v>0</v>
      </c>
      <c r="O41" s="28">
        <v>0</v>
      </c>
      <c r="P41" s="27">
        <f t="shared" si="2"/>
        <v>523289</v>
      </c>
    </row>
    <row r="42" spans="1:16" s="13" customFormat="1" ht="28.5">
      <c r="A42" s="14" t="s">
        <v>46</v>
      </c>
      <c r="B42" s="15"/>
      <c r="C42" s="16"/>
      <c r="D42" s="83" t="s">
        <v>547</v>
      </c>
      <c r="E42" s="60">
        <f t="shared" si="3"/>
        <v>609134332</v>
      </c>
      <c r="F42" s="17">
        <f>F43</f>
        <v>609134332</v>
      </c>
      <c r="G42" s="17">
        <f>G43</f>
        <v>359537787</v>
      </c>
      <c r="H42" s="17">
        <f>H43</f>
        <v>80038900</v>
      </c>
      <c r="I42" s="17">
        <f>I43</f>
        <v>0</v>
      </c>
      <c r="J42" s="60">
        <f t="shared" si="4"/>
        <v>45284200</v>
      </c>
      <c r="K42" s="17">
        <f>K43</f>
        <v>28791900</v>
      </c>
      <c r="L42" s="17">
        <f>L43</f>
        <v>690200</v>
      </c>
      <c r="M42" s="17">
        <f>M43</f>
        <v>145200</v>
      </c>
      <c r="N42" s="17">
        <f>N43</f>
        <v>16492300</v>
      </c>
      <c r="O42" s="17">
        <f>O43</f>
        <v>16156000</v>
      </c>
      <c r="P42" s="17">
        <f>E42+J42</f>
        <v>654418532</v>
      </c>
    </row>
    <row r="43" spans="1:16" s="13" customFormat="1" ht="28.5">
      <c r="A43" s="29" t="s">
        <v>48</v>
      </c>
      <c r="B43" s="30"/>
      <c r="C43" s="31"/>
      <c r="D43" s="82" t="s">
        <v>47</v>
      </c>
      <c r="E43" s="62">
        <f t="shared" si="3"/>
        <v>609134332</v>
      </c>
      <c r="F43" s="22">
        <f>F44+F45+F47+F49+F51+F53+F54+F55+F56+F57+F59+F60+F61+F62+F63+F64+F65+F66+F69+F72+F75+F77+F79+F82+F83+F84</f>
        <v>609134332</v>
      </c>
      <c r="G43" s="22">
        <f>G44+G45+G47+G49+G51+G53+G54+G55+G56+G57+G59+G60+G61+G62+G63+G64+G65+G66+G69+G72+G75+G77+G79+G82+G83+G84</f>
        <v>359537787</v>
      </c>
      <c r="H43" s="22">
        <f>H44+H45+H47+H49+H51+H53+H54+H55+H56+H57+H59+H60+H61+H62+H63+H64+H65+H66+H69+H72+H75+H77+H79+H82+H83+H84</f>
        <v>80038900</v>
      </c>
      <c r="I43" s="22">
        <f>I44+I45+I47+I49+I51+I53+I54+I55+I56+I57+I59+I60+I61+I62+I63+I64+I65+I66+I69+I72+I75+I77+I79+I82+I83+I84</f>
        <v>0</v>
      </c>
      <c r="J43" s="62">
        <f t="shared" si="4"/>
        <v>45284200</v>
      </c>
      <c r="K43" s="22">
        <f>K44+K45+K47+K49+K51+K53+K54+K55+K56+K57+K59+K60+K61+K62+K63+K64+K65+K66+K69+K72+K75+K77+K79+K82+K83+K84</f>
        <v>28791900</v>
      </c>
      <c r="L43" s="22">
        <f>L44+L45+L47+L49+L51+L53+L54+L55+L56+L57+L59+L60+L61+L62+L63+L64+L65+L66+L69+L72+L75+L77+L79+L82+L83+L84</f>
        <v>690200</v>
      </c>
      <c r="M43" s="22">
        <f>M44+M45+M47+M49+M51+M53+M54+M55+M56+M57+M59+M60+M61+M62+M63+M64+M65+M66+M69+M72+M75+M77+M79+M82+M83+M84</f>
        <v>145200</v>
      </c>
      <c r="N43" s="22">
        <f>N44+N45+N47+N49+N51+N53+N54+N55+N56+N57+N59+N60+N61+N62+N63+N64+N65+N66+N69+N72+N75+N77+N79+N82+N83+N84</f>
        <v>16492300</v>
      </c>
      <c r="O43" s="22">
        <f>O44+O45+O47+O49+O51+O53+O54+O55+O56+O57+O59+O60+O61+O62+O63+O64+O65+O66+O69+O72+O75+O77+O79+O82+O83+O84</f>
        <v>16156000</v>
      </c>
      <c r="P43" s="22">
        <f>E43+J43</f>
        <v>654418532</v>
      </c>
    </row>
    <row r="44" spans="1:16" s="13" customFormat="1" ht="71.25">
      <c r="A44" s="5" t="s">
        <v>49</v>
      </c>
      <c r="B44" s="32" t="s">
        <v>37</v>
      </c>
      <c r="C44" s="32" t="s">
        <v>21</v>
      </c>
      <c r="D44" s="77" t="s">
        <v>38</v>
      </c>
      <c r="E44" s="62">
        <f t="shared" si="3"/>
        <v>1592232</v>
      </c>
      <c r="F44" s="23">
        <v>1592232</v>
      </c>
      <c r="G44" s="23">
        <v>1118387</v>
      </c>
      <c r="H44" s="23">
        <v>75000</v>
      </c>
      <c r="I44" s="23">
        <v>0</v>
      </c>
      <c r="J44" s="62">
        <f t="shared" si="4"/>
        <v>16000</v>
      </c>
      <c r="K44" s="23">
        <v>16000</v>
      </c>
      <c r="L44" s="23">
        <v>0</v>
      </c>
      <c r="M44" s="23">
        <v>0</v>
      </c>
      <c r="N44" s="23">
        <v>0</v>
      </c>
      <c r="O44" s="23">
        <v>0</v>
      </c>
      <c r="P44" s="22">
        <f t="shared" si="2"/>
        <v>1608232</v>
      </c>
    </row>
    <row r="45" spans="1:16" s="13" customFormat="1" ht="15">
      <c r="A45" s="5" t="s">
        <v>50</v>
      </c>
      <c r="B45" s="7" t="s">
        <v>52</v>
      </c>
      <c r="C45" s="6" t="s">
        <v>51</v>
      </c>
      <c r="D45" s="77" t="s">
        <v>53</v>
      </c>
      <c r="E45" s="62">
        <f t="shared" si="3"/>
        <v>168693700</v>
      </c>
      <c r="F45" s="23">
        <v>168693700</v>
      </c>
      <c r="G45" s="23">
        <v>96109100</v>
      </c>
      <c r="H45" s="23">
        <v>27220100</v>
      </c>
      <c r="I45" s="23">
        <v>0</v>
      </c>
      <c r="J45" s="62">
        <f t="shared" si="4"/>
        <v>19428000</v>
      </c>
      <c r="K45" s="23">
        <v>13878000</v>
      </c>
      <c r="L45" s="23">
        <v>0</v>
      </c>
      <c r="M45" s="23">
        <v>0</v>
      </c>
      <c r="N45" s="23">
        <v>5550000</v>
      </c>
      <c r="O45" s="23">
        <v>5550000</v>
      </c>
      <c r="P45" s="22">
        <f t="shared" si="2"/>
        <v>188121700</v>
      </c>
    </row>
    <row r="46" spans="1:16" s="13" customFormat="1" ht="36" customHeight="1">
      <c r="A46" s="5"/>
      <c r="B46" s="7"/>
      <c r="C46" s="6"/>
      <c r="D46" s="81" t="s">
        <v>525</v>
      </c>
      <c r="E46" s="62">
        <f t="shared" si="3"/>
        <v>5917100</v>
      </c>
      <c r="F46" s="4">
        <v>5917100</v>
      </c>
      <c r="G46" s="4">
        <v>4850100</v>
      </c>
      <c r="H46" s="4"/>
      <c r="I46" s="4"/>
      <c r="J46" s="62">
        <f t="shared" si="4"/>
        <v>0</v>
      </c>
      <c r="K46" s="4"/>
      <c r="L46" s="4"/>
      <c r="M46" s="4"/>
      <c r="N46" s="4"/>
      <c r="O46" s="4"/>
      <c r="P46" s="3">
        <f t="shared" si="2"/>
        <v>5917100</v>
      </c>
    </row>
    <row r="47" spans="1:16" s="13" customFormat="1" ht="85.5">
      <c r="A47" s="5" t="s">
        <v>54</v>
      </c>
      <c r="B47" s="7" t="s">
        <v>56</v>
      </c>
      <c r="C47" s="6" t="s">
        <v>55</v>
      </c>
      <c r="D47" s="77" t="s">
        <v>57</v>
      </c>
      <c r="E47" s="62">
        <f t="shared" si="3"/>
        <v>306783300</v>
      </c>
      <c r="F47" s="23">
        <f>306731300+52000</f>
        <v>306783300</v>
      </c>
      <c r="G47" s="23">
        <v>199244800</v>
      </c>
      <c r="H47" s="23">
        <v>42388800</v>
      </c>
      <c r="I47" s="23">
        <v>0</v>
      </c>
      <c r="J47" s="62">
        <f t="shared" si="4"/>
        <v>21640000</v>
      </c>
      <c r="K47" s="23">
        <v>12598000</v>
      </c>
      <c r="L47" s="23">
        <v>85600</v>
      </c>
      <c r="M47" s="23">
        <v>96600</v>
      </c>
      <c r="N47" s="23">
        <f>8917000+125000</f>
        <v>9042000</v>
      </c>
      <c r="O47" s="23">
        <f>8900000+125000</f>
        <v>9025000</v>
      </c>
      <c r="P47" s="22">
        <f t="shared" si="2"/>
        <v>328423300</v>
      </c>
    </row>
    <row r="48" spans="1:16" s="13" customFormat="1" ht="45">
      <c r="A48" s="24"/>
      <c r="B48" s="25"/>
      <c r="C48" s="26"/>
      <c r="D48" s="81" t="s">
        <v>526</v>
      </c>
      <c r="E48" s="63">
        <f t="shared" si="3"/>
        <v>212545700</v>
      </c>
      <c r="F48" s="4">
        <v>212545700</v>
      </c>
      <c r="G48" s="4">
        <v>174217800</v>
      </c>
      <c r="H48" s="4"/>
      <c r="I48" s="4"/>
      <c r="J48" s="63">
        <f t="shared" si="4"/>
        <v>0</v>
      </c>
      <c r="K48" s="4"/>
      <c r="L48" s="4"/>
      <c r="M48" s="4"/>
      <c r="N48" s="4"/>
      <c r="O48" s="4"/>
      <c r="P48" s="3">
        <f t="shared" si="2"/>
        <v>212545700</v>
      </c>
    </row>
    <row r="49" spans="1:16" s="13" customFormat="1" ht="63" customHeight="1">
      <c r="A49" s="5" t="s">
        <v>58</v>
      </c>
      <c r="B49" s="7" t="s">
        <v>60</v>
      </c>
      <c r="C49" s="6" t="s">
        <v>59</v>
      </c>
      <c r="D49" s="77" t="s">
        <v>61</v>
      </c>
      <c r="E49" s="62">
        <f t="shared" si="3"/>
        <v>25769100</v>
      </c>
      <c r="F49" s="23">
        <f>25756200+12900</f>
        <v>25769100</v>
      </c>
      <c r="G49" s="23">
        <f>14199900+11600</f>
        <v>14211500</v>
      </c>
      <c r="H49" s="23">
        <v>3041200</v>
      </c>
      <c r="I49" s="23">
        <v>0</v>
      </c>
      <c r="J49" s="62">
        <f t="shared" si="4"/>
        <v>7000</v>
      </c>
      <c r="K49" s="23">
        <v>7000</v>
      </c>
      <c r="L49" s="23">
        <v>0</v>
      </c>
      <c r="M49" s="23">
        <v>0</v>
      </c>
      <c r="N49" s="23">
        <v>0</v>
      </c>
      <c r="O49" s="23">
        <v>0</v>
      </c>
      <c r="P49" s="22">
        <f t="shared" si="2"/>
        <v>25776100</v>
      </c>
    </row>
    <row r="50" spans="1:16" s="13" customFormat="1" ht="45">
      <c r="A50" s="24"/>
      <c r="B50" s="25"/>
      <c r="C50" s="26"/>
      <c r="D50" s="81" t="s">
        <v>526</v>
      </c>
      <c r="E50" s="63">
        <f t="shared" si="3"/>
        <v>14688900</v>
      </c>
      <c r="F50" s="4">
        <f>14676000+12900</f>
        <v>14688900</v>
      </c>
      <c r="G50" s="4">
        <f>12029500+10600</f>
        <v>12040100</v>
      </c>
      <c r="H50" s="4"/>
      <c r="I50" s="4"/>
      <c r="J50" s="63">
        <f t="shared" si="4"/>
        <v>0</v>
      </c>
      <c r="K50" s="4"/>
      <c r="L50" s="4"/>
      <c r="M50" s="4"/>
      <c r="N50" s="4"/>
      <c r="O50" s="4"/>
      <c r="P50" s="3">
        <f t="shared" si="2"/>
        <v>14688900</v>
      </c>
    </row>
    <row r="51" spans="1:16" s="13" customFormat="1" ht="57.75" customHeight="1">
      <c r="A51" s="5" t="s">
        <v>62</v>
      </c>
      <c r="B51" s="7" t="s">
        <v>64</v>
      </c>
      <c r="C51" s="6" t="s">
        <v>63</v>
      </c>
      <c r="D51" s="77" t="s">
        <v>65</v>
      </c>
      <c r="E51" s="62">
        <f t="shared" si="3"/>
        <v>19117100</v>
      </c>
      <c r="F51" s="23">
        <f>19083100+34000</f>
        <v>19117100</v>
      </c>
      <c r="G51" s="23">
        <v>13373700</v>
      </c>
      <c r="H51" s="23">
        <v>2364000</v>
      </c>
      <c r="I51" s="23">
        <v>0</v>
      </c>
      <c r="J51" s="62">
        <f t="shared" si="4"/>
        <v>210000</v>
      </c>
      <c r="K51" s="23">
        <v>44000</v>
      </c>
      <c r="L51" s="23">
        <v>0</v>
      </c>
      <c r="M51" s="23">
        <v>2000</v>
      </c>
      <c r="N51" s="23">
        <f>66000+100000</f>
        <v>166000</v>
      </c>
      <c r="O51" s="23">
        <f>66000+100000</f>
        <v>166000</v>
      </c>
      <c r="P51" s="22">
        <f t="shared" si="2"/>
        <v>19327100</v>
      </c>
    </row>
    <row r="52" spans="1:16" s="13" customFormat="1" ht="36.75" customHeight="1">
      <c r="A52" s="24"/>
      <c r="B52" s="25"/>
      <c r="C52" s="26"/>
      <c r="D52" s="81" t="s">
        <v>525</v>
      </c>
      <c r="E52" s="63">
        <f t="shared" si="3"/>
        <v>924300</v>
      </c>
      <c r="F52" s="4">
        <v>924300</v>
      </c>
      <c r="G52" s="4">
        <v>757600</v>
      </c>
      <c r="H52" s="4"/>
      <c r="I52" s="4"/>
      <c r="J52" s="63">
        <f t="shared" si="4"/>
        <v>0</v>
      </c>
      <c r="K52" s="4"/>
      <c r="L52" s="4"/>
      <c r="M52" s="4"/>
      <c r="N52" s="4"/>
      <c r="O52" s="4"/>
      <c r="P52" s="3">
        <f t="shared" si="2"/>
        <v>924300</v>
      </c>
    </row>
    <row r="53" spans="1:16" s="13" customFormat="1" ht="42.75">
      <c r="A53" s="5" t="s">
        <v>66</v>
      </c>
      <c r="B53" s="7" t="s">
        <v>68</v>
      </c>
      <c r="C53" s="6" t="s">
        <v>67</v>
      </c>
      <c r="D53" s="77" t="s">
        <v>69</v>
      </c>
      <c r="E53" s="62">
        <f t="shared" si="3"/>
        <v>4846700</v>
      </c>
      <c r="F53" s="23">
        <v>4846700</v>
      </c>
      <c r="G53" s="23">
        <v>3246100</v>
      </c>
      <c r="H53" s="23">
        <v>237000</v>
      </c>
      <c r="I53" s="23">
        <v>0</v>
      </c>
      <c r="J53" s="62">
        <f t="shared" si="4"/>
        <v>151000</v>
      </c>
      <c r="K53" s="23">
        <v>106000</v>
      </c>
      <c r="L53" s="23">
        <v>3600</v>
      </c>
      <c r="M53" s="23">
        <v>12000</v>
      </c>
      <c r="N53" s="23">
        <v>45000</v>
      </c>
      <c r="O53" s="23">
        <v>0</v>
      </c>
      <c r="P53" s="22">
        <f t="shared" si="2"/>
        <v>4997700</v>
      </c>
    </row>
    <row r="54" spans="1:16" s="13" customFormat="1" ht="35.25" customHeight="1">
      <c r="A54" s="5" t="s">
        <v>70</v>
      </c>
      <c r="B54" s="7" t="s">
        <v>71</v>
      </c>
      <c r="C54" s="6" t="s">
        <v>67</v>
      </c>
      <c r="D54" s="77" t="s">
        <v>72</v>
      </c>
      <c r="E54" s="62">
        <f t="shared" si="3"/>
        <v>2034700</v>
      </c>
      <c r="F54" s="23">
        <v>2034700</v>
      </c>
      <c r="G54" s="23">
        <v>1344000</v>
      </c>
      <c r="H54" s="23">
        <v>90900</v>
      </c>
      <c r="I54" s="23">
        <v>0</v>
      </c>
      <c r="J54" s="62">
        <f t="shared" si="4"/>
        <v>0</v>
      </c>
      <c r="K54" s="23">
        <v>0</v>
      </c>
      <c r="L54" s="23">
        <v>0</v>
      </c>
      <c r="M54" s="23">
        <v>0</v>
      </c>
      <c r="N54" s="23">
        <v>0</v>
      </c>
      <c r="O54" s="23">
        <v>0</v>
      </c>
      <c r="P54" s="22">
        <f t="shared" si="2"/>
        <v>2034700</v>
      </c>
    </row>
    <row r="55" spans="1:16" s="13" customFormat="1" ht="28.5">
      <c r="A55" s="5" t="s">
        <v>73</v>
      </c>
      <c r="B55" s="7" t="s">
        <v>74</v>
      </c>
      <c r="C55" s="6" t="s">
        <v>67</v>
      </c>
      <c r="D55" s="77" t="s">
        <v>75</v>
      </c>
      <c r="E55" s="62">
        <f t="shared" si="3"/>
        <v>1760100</v>
      </c>
      <c r="F55" s="23">
        <v>1760100</v>
      </c>
      <c r="G55" s="23">
        <v>938700</v>
      </c>
      <c r="H55" s="23">
        <v>142700</v>
      </c>
      <c r="I55" s="23">
        <v>0</v>
      </c>
      <c r="J55" s="62">
        <f t="shared" si="4"/>
        <v>0</v>
      </c>
      <c r="K55" s="23">
        <v>0</v>
      </c>
      <c r="L55" s="23">
        <v>0</v>
      </c>
      <c r="M55" s="23">
        <v>0</v>
      </c>
      <c r="N55" s="23">
        <v>0</v>
      </c>
      <c r="O55" s="23">
        <v>0</v>
      </c>
      <c r="P55" s="22">
        <f t="shared" si="2"/>
        <v>1760100</v>
      </c>
    </row>
    <row r="56" spans="1:16" s="13" customFormat="1" ht="57">
      <c r="A56" s="5" t="s">
        <v>76</v>
      </c>
      <c r="B56" s="7" t="s">
        <v>77</v>
      </c>
      <c r="C56" s="6" t="s">
        <v>67</v>
      </c>
      <c r="D56" s="77" t="s">
        <v>78</v>
      </c>
      <c r="E56" s="62">
        <f t="shared" si="3"/>
        <v>126700</v>
      </c>
      <c r="F56" s="23">
        <v>126700</v>
      </c>
      <c r="G56" s="23">
        <v>0</v>
      </c>
      <c r="H56" s="23">
        <v>0</v>
      </c>
      <c r="I56" s="23">
        <v>0</v>
      </c>
      <c r="J56" s="62">
        <f t="shared" si="4"/>
        <v>0</v>
      </c>
      <c r="K56" s="23">
        <v>0</v>
      </c>
      <c r="L56" s="23">
        <v>0</v>
      </c>
      <c r="M56" s="23">
        <v>0</v>
      </c>
      <c r="N56" s="23">
        <v>0</v>
      </c>
      <c r="O56" s="23">
        <v>0</v>
      </c>
      <c r="P56" s="22">
        <f t="shared" si="2"/>
        <v>126700</v>
      </c>
    </row>
    <row r="57" spans="1:16" s="13" customFormat="1" ht="28.5">
      <c r="A57" s="18" t="s">
        <v>79</v>
      </c>
      <c r="B57" s="19"/>
      <c r="C57" s="20"/>
      <c r="D57" s="78" t="s">
        <v>534</v>
      </c>
      <c r="E57" s="61">
        <f>F57+I57</f>
        <v>59000</v>
      </c>
      <c r="F57" s="21">
        <f>F58</f>
        <v>59000</v>
      </c>
      <c r="G57" s="21">
        <f>G58</f>
        <v>20900</v>
      </c>
      <c r="H57" s="21">
        <f>H58</f>
        <v>0</v>
      </c>
      <c r="I57" s="21">
        <f>I58</f>
        <v>0</v>
      </c>
      <c r="J57" s="61">
        <f>K57+N57</f>
        <v>0</v>
      </c>
      <c r="K57" s="21">
        <f>K58</f>
        <v>0</v>
      </c>
      <c r="L57" s="21">
        <f>L58</f>
        <v>0</v>
      </c>
      <c r="M57" s="21">
        <f>M58</f>
        <v>0</v>
      </c>
      <c r="N57" s="21">
        <f>N58</f>
        <v>0</v>
      </c>
      <c r="O57" s="21">
        <f>O58</f>
        <v>0</v>
      </c>
      <c r="P57" s="21">
        <f t="shared" si="2"/>
        <v>59000</v>
      </c>
    </row>
    <row r="58" spans="1:16" s="13" customFormat="1" ht="45">
      <c r="A58" s="24" t="s">
        <v>80</v>
      </c>
      <c r="B58" s="25" t="s">
        <v>81</v>
      </c>
      <c r="C58" s="26" t="s">
        <v>60</v>
      </c>
      <c r="D58" s="79" t="s">
        <v>82</v>
      </c>
      <c r="E58" s="63">
        <f t="shared" si="3"/>
        <v>59000</v>
      </c>
      <c r="F58" s="28">
        <v>59000</v>
      </c>
      <c r="G58" s="28">
        <v>20900</v>
      </c>
      <c r="H58" s="28">
        <v>0</v>
      </c>
      <c r="I58" s="28">
        <v>0</v>
      </c>
      <c r="J58" s="63">
        <f t="shared" si="4"/>
        <v>0</v>
      </c>
      <c r="K58" s="28">
        <v>0</v>
      </c>
      <c r="L58" s="28">
        <v>0</v>
      </c>
      <c r="M58" s="28">
        <v>0</v>
      </c>
      <c r="N58" s="28">
        <v>0</v>
      </c>
      <c r="O58" s="28">
        <v>0</v>
      </c>
      <c r="P58" s="27">
        <f t="shared" si="2"/>
        <v>59000</v>
      </c>
    </row>
    <row r="59" spans="1:16" s="13" customFormat="1" ht="85.5">
      <c r="A59" s="5" t="s">
        <v>83</v>
      </c>
      <c r="B59" s="7" t="s">
        <v>84</v>
      </c>
      <c r="C59" s="6" t="s">
        <v>60</v>
      </c>
      <c r="D59" s="77" t="s">
        <v>85</v>
      </c>
      <c r="E59" s="62">
        <f t="shared" si="3"/>
        <v>3752100</v>
      </c>
      <c r="F59" s="23">
        <v>3752100</v>
      </c>
      <c r="G59" s="23">
        <v>0</v>
      </c>
      <c r="H59" s="23">
        <v>0</v>
      </c>
      <c r="I59" s="23">
        <v>0</v>
      </c>
      <c r="J59" s="62">
        <f t="shared" si="4"/>
        <v>450000</v>
      </c>
      <c r="K59" s="23">
        <v>450000</v>
      </c>
      <c r="L59" s="23">
        <v>0</v>
      </c>
      <c r="M59" s="23">
        <v>0</v>
      </c>
      <c r="N59" s="23">
        <v>0</v>
      </c>
      <c r="O59" s="23">
        <v>0</v>
      </c>
      <c r="P59" s="22">
        <f t="shared" si="2"/>
        <v>4202100</v>
      </c>
    </row>
    <row r="60" spans="1:16" s="13" customFormat="1" ht="15">
      <c r="A60" s="5" t="s">
        <v>86</v>
      </c>
      <c r="B60" s="7" t="s">
        <v>87</v>
      </c>
      <c r="C60" s="6" t="s">
        <v>60</v>
      </c>
      <c r="D60" s="77" t="s">
        <v>35</v>
      </c>
      <c r="E60" s="62">
        <f t="shared" si="3"/>
        <v>375900</v>
      </c>
      <c r="F60" s="23">
        <v>375900</v>
      </c>
      <c r="G60" s="23">
        <v>0</v>
      </c>
      <c r="H60" s="23">
        <v>0</v>
      </c>
      <c r="I60" s="23">
        <v>0</v>
      </c>
      <c r="J60" s="62">
        <f t="shared" si="4"/>
        <v>0</v>
      </c>
      <c r="K60" s="23">
        <v>0</v>
      </c>
      <c r="L60" s="23">
        <v>0</v>
      </c>
      <c r="M60" s="23">
        <v>0</v>
      </c>
      <c r="N60" s="23">
        <v>0</v>
      </c>
      <c r="O60" s="23">
        <v>0</v>
      </c>
      <c r="P60" s="22">
        <f t="shared" si="2"/>
        <v>375900</v>
      </c>
    </row>
    <row r="61" spans="1:16" s="13" customFormat="1" ht="15">
      <c r="A61" s="5" t="s">
        <v>88</v>
      </c>
      <c r="B61" s="7" t="s">
        <v>90</v>
      </c>
      <c r="C61" s="6" t="s">
        <v>89</v>
      </c>
      <c r="D61" s="77" t="s">
        <v>91</v>
      </c>
      <c r="E61" s="62">
        <f t="shared" si="3"/>
        <v>18698500</v>
      </c>
      <c r="F61" s="23">
        <f>18191300+507200</f>
        <v>18698500</v>
      </c>
      <c r="G61" s="23">
        <v>0</v>
      </c>
      <c r="H61" s="23">
        <v>0</v>
      </c>
      <c r="I61" s="23">
        <v>0</v>
      </c>
      <c r="J61" s="62">
        <f t="shared" si="4"/>
        <v>0</v>
      </c>
      <c r="K61" s="23">
        <v>0</v>
      </c>
      <c r="L61" s="23">
        <v>0</v>
      </c>
      <c r="M61" s="23">
        <v>0</v>
      </c>
      <c r="N61" s="23">
        <v>0</v>
      </c>
      <c r="O61" s="23">
        <v>0</v>
      </c>
      <c r="P61" s="22">
        <f t="shared" si="2"/>
        <v>18698500</v>
      </c>
    </row>
    <row r="62" spans="1:16" s="13" customFormat="1" ht="42.75">
      <c r="A62" s="5" t="s">
        <v>92</v>
      </c>
      <c r="B62" s="7" t="s">
        <v>94</v>
      </c>
      <c r="C62" s="6" t="s">
        <v>93</v>
      </c>
      <c r="D62" s="77" t="s">
        <v>95</v>
      </c>
      <c r="E62" s="62">
        <f t="shared" si="3"/>
        <v>1247200</v>
      </c>
      <c r="F62" s="23">
        <f>747200+500000</f>
        <v>1247200</v>
      </c>
      <c r="G62" s="23">
        <v>0</v>
      </c>
      <c r="H62" s="23">
        <v>0</v>
      </c>
      <c r="I62" s="23">
        <v>0</v>
      </c>
      <c r="J62" s="62">
        <f t="shared" si="4"/>
        <v>0</v>
      </c>
      <c r="K62" s="23">
        <v>0</v>
      </c>
      <c r="L62" s="23">
        <v>0</v>
      </c>
      <c r="M62" s="23">
        <v>0</v>
      </c>
      <c r="N62" s="23">
        <v>0</v>
      </c>
      <c r="O62" s="23">
        <v>0</v>
      </c>
      <c r="P62" s="22">
        <f t="shared" si="2"/>
        <v>1247200</v>
      </c>
    </row>
    <row r="63" spans="1:16" s="13" customFormat="1" ht="15">
      <c r="A63" s="5" t="s">
        <v>96</v>
      </c>
      <c r="B63" s="7" t="s">
        <v>98</v>
      </c>
      <c r="C63" s="6" t="s">
        <v>97</v>
      </c>
      <c r="D63" s="77" t="s">
        <v>99</v>
      </c>
      <c r="E63" s="62">
        <f t="shared" si="3"/>
        <v>5144760</v>
      </c>
      <c r="F63" s="23">
        <v>5144760</v>
      </c>
      <c r="G63" s="23">
        <v>3308700</v>
      </c>
      <c r="H63" s="23">
        <v>565100</v>
      </c>
      <c r="I63" s="23">
        <v>0</v>
      </c>
      <c r="J63" s="62">
        <f t="shared" si="4"/>
        <v>0</v>
      </c>
      <c r="K63" s="23">
        <v>0</v>
      </c>
      <c r="L63" s="23">
        <v>0</v>
      </c>
      <c r="M63" s="23">
        <v>0</v>
      </c>
      <c r="N63" s="23">
        <v>0</v>
      </c>
      <c r="O63" s="23">
        <v>0</v>
      </c>
      <c r="P63" s="22">
        <f t="shared" si="2"/>
        <v>5144760</v>
      </c>
    </row>
    <row r="64" spans="1:16" s="13" customFormat="1" ht="15">
      <c r="A64" s="5" t="s">
        <v>100</v>
      </c>
      <c r="B64" s="7" t="s">
        <v>101</v>
      </c>
      <c r="C64" s="6" t="s">
        <v>97</v>
      </c>
      <c r="D64" s="77" t="s">
        <v>102</v>
      </c>
      <c r="E64" s="62">
        <f t="shared" si="3"/>
        <v>2992870</v>
      </c>
      <c r="F64" s="23">
        <v>2992870</v>
      </c>
      <c r="G64" s="23">
        <v>1515000</v>
      </c>
      <c r="H64" s="23">
        <v>359300</v>
      </c>
      <c r="I64" s="23">
        <v>0</v>
      </c>
      <c r="J64" s="62">
        <f t="shared" si="4"/>
        <v>210000</v>
      </c>
      <c r="K64" s="23">
        <v>60000</v>
      </c>
      <c r="L64" s="23">
        <v>1000</v>
      </c>
      <c r="M64" s="23">
        <v>1100</v>
      </c>
      <c r="N64" s="23">
        <v>150000</v>
      </c>
      <c r="O64" s="23">
        <v>140000</v>
      </c>
      <c r="P64" s="22">
        <f t="shared" si="2"/>
        <v>3202870</v>
      </c>
    </row>
    <row r="65" spans="1:16" s="13" customFormat="1" ht="15">
      <c r="A65" s="5" t="s">
        <v>103</v>
      </c>
      <c r="B65" s="7" t="s">
        <v>104</v>
      </c>
      <c r="C65" s="6" t="s">
        <v>63</v>
      </c>
      <c r="D65" s="77" t="s">
        <v>105</v>
      </c>
      <c r="E65" s="62">
        <f t="shared" si="3"/>
        <v>20963370</v>
      </c>
      <c r="F65" s="23">
        <v>20963370</v>
      </c>
      <c r="G65" s="23">
        <v>15121200</v>
      </c>
      <c r="H65" s="23">
        <v>1843200</v>
      </c>
      <c r="I65" s="23">
        <v>0</v>
      </c>
      <c r="J65" s="62">
        <f t="shared" si="4"/>
        <v>1956100</v>
      </c>
      <c r="K65" s="23">
        <v>1466800</v>
      </c>
      <c r="L65" s="23">
        <v>600000</v>
      </c>
      <c r="M65" s="23">
        <v>2800</v>
      </c>
      <c r="N65" s="23">
        <v>489300</v>
      </c>
      <c r="O65" s="23">
        <v>225000</v>
      </c>
      <c r="P65" s="22">
        <f t="shared" si="2"/>
        <v>22919470</v>
      </c>
    </row>
    <row r="66" spans="1:16" s="13" customFormat="1" ht="28.5">
      <c r="A66" s="18" t="s">
        <v>106</v>
      </c>
      <c r="B66" s="19"/>
      <c r="C66" s="20"/>
      <c r="D66" s="78" t="s">
        <v>107</v>
      </c>
      <c r="E66" s="61">
        <f>F66+I66</f>
        <v>531400</v>
      </c>
      <c r="F66" s="21">
        <f>F67+F68</f>
        <v>531400</v>
      </c>
      <c r="G66" s="21">
        <f>G67+G68</f>
        <v>0</v>
      </c>
      <c r="H66" s="21">
        <f>H67+H68</f>
        <v>0</v>
      </c>
      <c r="I66" s="21">
        <f>I67+I68</f>
        <v>0</v>
      </c>
      <c r="J66" s="61">
        <f>K66+N66</f>
        <v>0</v>
      </c>
      <c r="K66" s="21">
        <f>K67+K68</f>
        <v>0</v>
      </c>
      <c r="L66" s="21">
        <f>L67+L68</f>
        <v>0</v>
      </c>
      <c r="M66" s="21">
        <f>M67+M68</f>
        <v>0</v>
      </c>
      <c r="N66" s="21">
        <f>N67+N68</f>
        <v>0</v>
      </c>
      <c r="O66" s="21">
        <f>O67+O68</f>
        <v>0</v>
      </c>
      <c r="P66" s="21">
        <f>E66+J66</f>
        <v>531400</v>
      </c>
    </row>
    <row r="67" spans="1:16" s="13" customFormat="1" ht="45">
      <c r="A67" s="24" t="s">
        <v>108</v>
      </c>
      <c r="B67" s="25" t="s">
        <v>110</v>
      </c>
      <c r="C67" s="26" t="s">
        <v>109</v>
      </c>
      <c r="D67" s="79" t="s">
        <v>111</v>
      </c>
      <c r="E67" s="63">
        <f>F67+I67</f>
        <v>313500</v>
      </c>
      <c r="F67" s="28">
        <v>313500</v>
      </c>
      <c r="G67" s="28">
        <v>0</v>
      </c>
      <c r="H67" s="28">
        <v>0</v>
      </c>
      <c r="I67" s="28">
        <v>0</v>
      </c>
      <c r="J67" s="63">
        <f>K67+N67</f>
        <v>0</v>
      </c>
      <c r="K67" s="28">
        <v>0</v>
      </c>
      <c r="L67" s="28">
        <v>0</v>
      </c>
      <c r="M67" s="28">
        <v>0</v>
      </c>
      <c r="N67" s="28">
        <v>0</v>
      </c>
      <c r="O67" s="28">
        <v>0</v>
      </c>
      <c r="P67" s="27">
        <f t="shared" si="2"/>
        <v>313500</v>
      </c>
    </row>
    <row r="68" spans="1:16" s="13" customFormat="1" ht="45">
      <c r="A68" s="24" t="s">
        <v>112</v>
      </c>
      <c r="B68" s="25" t="s">
        <v>113</v>
      </c>
      <c r="C68" s="26" t="s">
        <v>109</v>
      </c>
      <c r="D68" s="79" t="s">
        <v>114</v>
      </c>
      <c r="E68" s="63">
        <f>F68+I68</f>
        <v>217900</v>
      </c>
      <c r="F68" s="28">
        <v>217900</v>
      </c>
      <c r="G68" s="28">
        <v>0</v>
      </c>
      <c r="H68" s="28">
        <v>0</v>
      </c>
      <c r="I68" s="28">
        <v>0</v>
      </c>
      <c r="J68" s="63">
        <f>K68+N68</f>
        <v>0</v>
      </c>
      <c r="K68" s="28">
        <v>0</v>
      </c>
      <c r="L68" s="28">
        <v>0</v>
      </c>
      <c r="M68" s="28">
        <v>0</v>
      </c>
      <c r="N68" s="28">
        <v>0</v>
      </c>
      <c r="O68" s="28">
        <v>0</v>
      </c>
      <c r="P68" s="27">
        <f t="shared" si="2"/>
        <v>217900</v>
      </c>
    </row>
    <row r="69" spans="1:16" s="13" customFormat="1" ht="42.75">
      <c r="A69" s="18" t="s">
        <v>115</v>
      </c>
      <c r="B69" s="19"/>
      <c r="C69" s="20"/>
      <c r="D69" s="78" t="s">
        <v>116</v>
      </c>
      <c r="E69" s="61">
        <f>F69+I69</f>
        <v>324800</v>
      </c>
      <c r="F69" s="21">
        <f>F70+F71</f>
        <v>324800</v>
      </c>
      <c r="G69" s="21">
        <f>G70+G71</f>
        <v>239700</v>
      </c>
      <c r="H69" s="21">
        <f>H70+H71</f>
        <v>6200</v>
      </c>
      <c r="I69" s="21">
        <f>I70+I71</f>
        <v>0</v>
      </c>
      <c r="J69" s="61">
        <f>K69+N69</f>
        <v>0</v>
      </c>
      <c r="K69" s="21">
        <f>K70+K71</f>
        <v>0</v>
      </c>
      <c r="L69" s="21">
        <f>L70+L71</f>
        <v>0</v>
      </c>
      <c r="M69" s="21">
        <f>M70+M71</f>
        <v>0</v>
      </c>
      <c r="N69" s="21">
        <f>N70+N71</f>
        <v>0</v>
      </c>
      <c r="O69" s="21">
        <f>O70+O71</f>
        <v>0</v>
      </c>
      <c r="P69" s="21">
        <f>E69+J69</f>
        <v>324800</v>
      </c>
    </row>
    <row r="70" spans="1:16" s="13" customFormat="1" ht="30">
      <c r="A70" s="24" t="s">
        <v>117</v>
      </c>
      <c r="B70" s="25" t="s">
        <v>118</v>
      </c>
      <c r="C70" s="26" t="s">
        <v>109</v>
      </c>
      <c r="D70" s="79" t="s">
        <v>119</v>
      </c>
      <c r="E70" s="63">
        <f>F70+I70</f>
        <v>302000</v>
      </c>
      <c r="F70" s="28">
        <v>302000</v>
      </c>
      <c r="G70" s="28">
        <v>239700</v>
      </c>
      <c r="H70" s="28">
        <v>6200</v>
      </c>
      <c r="I70" s="28">
        <v>0</v>
      </c>
      <c r="J70" s="63">
        <f>K70+N70</f>
        <v>0</v>
      </c>
      <c r="K70" s="28">
        <v>0</v>
      </c>
      <c r="L70" s="28">
        <v>0</v>
      </c>
      <c r="M70" s="28">
        <v>0</v>
      </c>
      <c r="N70" s="28">
        <v>0</v>
      </c>
      <c r="O70" s="28">
        <v>0</v>
      </c>
      <c r="P70" s="27">
        <f t="shared" si="2"/>
        <v>302000</v>
      </c>
    </row>
    <row r="71" spans="1:16" s="13" customFormat="1" ht="45">
      <c r="A71" s="24" t="s">
        <v>120</v>
      </c>
      <c r="B71" s="25" t="s">
        <v>121</v>
      </c>
      <c r="C71" s="26" t="s">
        <v>109</v>
      </c>
      <c r="D71" s="79" t="s">
        <v>122</v>
      </c>
      <c r="E71" s="63">
        <f aca="true" t="shared" si="6" ref="E71:E81">F71+I71</f>
        <v>22800</v>
      </c>
      <c r="F71" s="28">
        <v>22800</v>
      </c>
      <c r="G71" s="28">
        <v>0</v>
      </c>
      <c r="H71" s="28">
        <v>0</v>
      </c>
      <c r="I71" s="28">
        <v>0</v>
      </c>
      <c r="J71" s="63">
        <f aca="true" t="shared" si="7" ref="J71:J100">K71+N71</f>
        <v>0</v>
      </c>
      <c r="K71" s="28">
        <v>0</v>
      </c>
      <c r="L71" s="28">
        <v>0</v>
      </c>
      <c r="M71" s="28">
        <v>0</v>
      </c>
      <c r="N71" s="28">
        <v>0</v>
      </c>
      <c r="O71" s="28">
        <v>0</v>
      </c>
      <c r="P71" s="27">
        <f t="shared" si="2"/>
        <v>22800</v>
      </c>
    </row>
    <row r="72" spans="1:16" s="13" customFormat="1" ht="28.5">
      <c r="A72" s="18" t="s">
        <v>123</v>
      </c>
      <c r="B72" s="19"/>
      <c r="C72" s="20"/>
      <c r="D72" s="78" t="s">
        <v>124</v>
      </c>
      <c r="E72" s="61">
        <f>F72+I72</f>
        <v>15523600</v>
      </c>
      <c r="F72" s="21">
        <f>F73+F74</f>
        <v>15523600</v>
      </c>
      <c r="G72" s="21">
        <f>G73+G74</f>
        <v>9521600</v>
      </c>
      <c r="H72" s="21">
        <f>H73+H74</f>
        <v>1669600</v>
      </c>
      <c r="I72" s="21">
        <f>I73+I74</f>
        <v>0</v>
      </c>
      <c r="J72" s="61">
        <f>K72+N72</f>
        <v>104000</v>
      </c>
      <c r="K72" s="21">
        <f>K73+K74</f>
        <v>104000</v>
      </c>
      <c r="L72" s="21">
        <f>L73+L74</f>
        <v>0</v>
      </c>
      <c r="M72" s="21">
        <f>M73+M74</f>
        <v>30700</v>
      </c>
      <c r="N72" s="21">
        <f>N73+N74</f>
        <v>0</v>
      </c>
      <c r="O72" s="21">
        <f>O73+O74</f>
        <v>0</v>
      </c>
      <c r="P72" s="21">
        <f>E72+J72</f>
        <v>15627600</v>
      </c>
    </row>
    <row r="73" spans="1:16" s="13" customFormat="1" ht="45">
      <c r="A73" s="24" t="s">
        <v>125</v>
      </c>
      <c r="B73" s="25" t="s">
        <v>126</v>
      </c>
      <c r="C73" s="26" t="s">
        <v>109</v>
      </c>
      <c r="D73" s="79" t="s">
        <v>127</v>
      </c>
      <c r="E73" s="63">
        <f>F73+I73</f>
        <v>13928800</v>
      </c>
      <c r="F73" s="28">
        <v>13928800</v>
      </c>
      <c r="G73" s="28">
        <v>9521600</v>
      </c>
      <c r="H73" s="28">
        <v>1669600</v>
      </c>
      <c r="I73" s="28">
        <v>0</v>
      </c>
      <c r="J73" s="63">
        <f>K73+N73</f>
        <v>104000</v>
      </c>
      <c r="K73" s="28">
        <v>104000</v>
      </c>
      <c r="L73" s="28">
        <v>0</v>
      </c>
      <c r="M73" s="28">
        <v>30700</v>
      </c>
      <c r="N73" s="28"/>
      <c r="O73" s="28"/>
      <c r="P73" s="27">
        <f t="shared" si="2"/>
        <v>14032800</v>
      </c>
    </row>
    <row r="74" spans="1:16" s="13" customFormat="1" ht="45">
      <c r="A74" s="24" t="s">
        <v>128</v>
      </c>
      <c r="B74" s="25" t="s">
        <v>129</v>
      </c>
      <c r="C74" s="26" t="s">
        <v>109</v>
      </c>
      <c r="D74" s="79" t="s">
        <v>130</v>
      </c>
      <c r="E74" s="63">
        <f t="shared" si="6"/>
        <v>1594800</v>
      </c>
      <c r="F74" s="28">
        <v>1594800</v>
      </c>
      <c r="G74" s="28">
        <v>0</v>
      </c>
      <c r="H74" s="28">
        <v>0</v>
      </c>
      <c r="I74" s="28">
        <v>0</v>
      </c>
      <c r="J74" s="63">
        <f t="shared" si="7"/>
        <v>0</v>
      </c>
      <c r="K74" s="28">
        <v>0</v>
      </c>
      <c r="L74" s="28">
        <v>0</v>
      </c>
      <c r="M74" s="28">
        <v>0</v>
      </c>
      <c r="N74" s="28">
        <v>0</v>
      </c>
      <c r="O74" s="28">
        <v>0</v>
      </c>
      <c r="P74" s="27">
        <f t="shared" si="2"/>
        <v>1594800</v>
      </c>
    </row>
    <row r="75" spans="1:16" s="13" customFormat="1" ht="28.5">
      <c r="A75" s="18" t="s">
        <v>131</v>
      </c>
      <c r="B75" s="19"/>
      <c r="C75" s="20"/>
      <c r="D75" s="78" t="s">
        <v>132</v>
      </c>
      <c r="E75" s="61">
        <f>F75+I75</f>
        <v>6416700</v>
      </c>
      <c r="F75" s="21">
        <f>F76</f>
        <v>6416700</v>
      </c>
      <c r="G75" s="21">
        <f>G76</f>
        <v>0</v>
      </c>
      <c r="H75" s="21">
        <f>H76</f>
        <v>0</v>
      </c>
      <c r="I75" s="21">
        <f>I76</f>
        <v>0</v>
      </c>
      <c r="J75" s="61">
        <f>K75+N75</f>
        <v>0</v>
      </c>
      <c r="K75" s="21">
        <f>K76</f>
        <v>0</v>
      </c>
      <c r="L75" s="21">
        <f>L76</f>
        <v>0</v>
      </c>
      <c r="M75" s="21">
        <f>M76</f>
        <v>0</v>
      </c>
      <c r="N75" s="21">
        <f>N76</f>
        <v>0</v>
      </c>
      <c r="O75" s="21">
        <f>O76</f>
        <v>0</v>
      </c>
      <c r="P75" s="21">
        <f t="shared" si="2"/>
        <v>6416700</v>
      </c>
    </row>
    <row r="76" spans="1:16" s="13" customFormat="1" ht="33.75" customHeight="1">
      <c r="A76" s="24" t="s">
        <v>133</v>
      </c>
      <c r="B76" s="25" t="s">
        <v>134</v>
      </c>
      <c r="C76" s="26" t="s">
        <v>109</v>
      </c>
      <c r="D76" s="79" t="s">
        <v>135</v>
      </c>
      <c r="E76" s="63">
        <f t="shared" si="6"/>
        <v>6416700</v>
      </c>
      <c r="F76" s="28">
        <v>6416700</v>
      </c>
      <c r="G76" s="28">
        <v>0</v>
      </c>
      <c r="H76" s="28">
        <v>0</v>
      </c>
      <c r="I76" s="28">
        <v>0</v>
      </c>
      <c r="J76" s="63">
        <f t="shared" si="7"/>
        <v>0</v>
      </c>
      <c r="K76" s="28">
        <v>0</v>
      </c>
      <c r="L76" s="28">
        <v>0</v>
      </c>
      <c r="M76" s="28">
        <v>0</v>
      </c>
      <c r="N76" s="28">
        <v>0</v>
      </c>
      <c r="O76" s="28">
        <v>0</v>
      </c>
      <c r="P76" s="27">
        <f t="shared" si="2"/>
        <v>6416700</v>
      </c>
    </row>
    <row r="77" spans="1:16" s="13" customFormat="1" ht="28.5">
      <c r="A77" s="18" t="s">
        <v>136</v>
      </c>
      <c r="B77" s="19"/>
      <c r="C77" s="20"/>
      <c r="D77" s="78" t="s">
        <v>137</v>
      </c>
      <c r="E77" s="61">
        <f>F77+I77</f>
        <v>99600</v>
      </c>
      <c r="F77" s="21">
        <f>F78</f>
        <v>99600</v>
      </c>
      <c r="G77" s="21">
        <f>G78</f>
        <v>0</v>
      </c>
      <c r="H77" s="21">
        <f>H78</f>
        <v>0</v>
      </c>
      <c r="I77" s="21">
        <f>I78</f>
        <v>0</v>
      </c>
      <c r="J77" s="61">
        <f>K77+N77</f>
        <v>0</v>
      </c>
      <c r="K77" s="21">
        <f>K78</f>
        <v>0</v>
      </c>
      <c r="L77" s="21">
        <f>L78</f>
        <v>0</v>
      </c>
      <c r="M77" s="21">
        <f>M78</f>
        <v>0</v>
      </c>
      <c r="N77" s="21">
        <f>N78</f>
        <v>0</v>
      </c>
      <c r="O77" s="21">
        <f>O78</f>
        <v>0</v>
      </c>
      <c r="P77" s="21">
        <f>E77+J77</f>
        <v>99600</v>
      </c>
    </row>
    <row r="78" spans="1:16" s="13" customFormat="1" ht="61.5" customHeight="1">
      <c r="A78" s="24" t="s">
        <v>138</v>
      </c>
      <c r="B78" s="25" t="s">
        <v>139</v>
      </c>
      <c r="C78" s="26" t="s">
        <v>109</v>
      </c>
      <c r="D78" s="79" t="s">
        <v>140</v>
      </c>
      <c r="E78" s="63">
        <f>F78+I78</f>
        <v>99600</v>
      </c>
      <c r="F78" s="28">
        <v>99600</v>
      </c>
      <c r="G78" s="28">
        <v>0</v>
      </c>
      <c r="H78" s="28">
        <v>0</v>
      </c>
      <c r="I78" s="28">
        <v>0</v>
      </c>
      <c r="J78" s="63">
        <f>K78+N78</f>
        <v>0</v>
      </c>
      <c r="K78" s="28">
        <v>0</v>
      </c>
      <c r="L78" s="28">
        <v>0</v>
      </c>
      <c r="M78" s="28">
        <v>0</v>
      </c>
      <c r="N78" s="28">
        <v>0</v>
      </c>
      <c r="O78" s="28">
        <v>0</v>
      </c>
      <c r="P78" s="27">
        <f t="shared" si="2"/>
        <v>99600</v>
      </c>
    </row>
    <row r="79" spans="1:16" s="13" customFormat="1" ht="28.5">
      <c r="A79" s="18" t="s">
        <v>141</v>
      </c>
      <c r="B79" s="19"/>
      <c r="C79" s="20"/>
      <c r="D79" s="78" t="s">
        <v>142</v>
      </c>
      <c r="E79" s="61">
        <f>F79+I79</f>
        <v>2280900</v>
      </c>
      <c r="F79" s="21">
        <f>F80+F81</f>
        <v>2280900</v>
      </c>
      <c r="G79" s="21">
        <f>G80+G81</f>
        <v>224400</v>
      </c>
      <c r="H79" s="21">
        <f>H80+H81</f>
        <v>35800</v>
      </c>
      <c r="I79" s="21">
        <f>I80+I81</f>
        <v>0</v>
      </c>
      <c r="J79" s="61">
        <f>K79+N79</f>
        <v>0</v>
      </c>
      <c r="K79" s="21">
        <f>K80+K81</f>
        <v>0</v>
      </c>
      <c r="L79" s="21">
        <f>L80+L81</f>
        <v>0</v>
      </c>
      <c r="M79" s="21">
        <f>M80+M81</f>
        <v>0</v>
      </c>
      <c r="N79" s="21">
        <f>N80+N81</f>
        <v>0</v>
      </c>
      <c r="O79" s="21">
        <f>O80+O81</f>
        <v>0</v>
      </c>
      <c r="P79" s="21">
        <f>E79+J79</f>
        <v>2280900</v>
      </c>
    </row>
    <row r="80" spans="1:16" s="13" customFormat="1" ht="60">
      <c r="A80" s="24" t="s">
        <v>143</v>
      </c>
      <c r="B80" s="25" t="s">
        <v>144</v>
      </c>
      <c r="C80" s="26" t="s">
        <v>109</v>
      </c>
      <c r="D80" s="79" t="s">
        <v>145</v>
      </c>
      <c r="E80" s="63">
        <f t="shared" si="6"/>
        <v>1582600</v>
      </c>
      <c r="F80" s="28">
        <v>1582600</v>
      </c>
      <c r="G80" s="28">
        <v>224400</v>
      </c>
      <c r="H80" s="28">
        <v>35800</v>
      </c>
      <c r="I80" s="28">
        <v>0</v>
      </c>
      <c r="J80" s="63">
        <f t="shared" si="7"/>
        <v>0</v>
      </c>
      <c r="K80" s="28">
        <v>0</v>
      </c>
      <c r="L80" s="28">
        <v>0</v>
      </c>
      <c r="M80" s="28">
        <v>0</v>
      </c>
      <c r="N80" s="28">
        <v>0</v>
      </c>
      <c r="O80" s="28">
        <v>0</v>
      </c>
      <c r="P80" s="27">
        <f t="shared" si="2"/>
        <v>1582600</v>
      </c>
    </row>
    <row r="81" spans="1:16" s="13" customFormat="1" ht="45">
      <c r="A81" s="24" t="s">
        <v>146</v>
      </c>
      <c r="B81" s="25" t="s">
        <v>147</v>
      </c>
      <c r="C81" s="26" t="s">
        <v>109</v>
      </c>
      <c r="D81" s="79" t="s">
        <v>148</v>
      </c>
      <c r="E81" s="63">
        <f t="shared" si="6"/>
        <v>698300</v>
      </c>
      <c r="F81" s="28">
        <v>698300</v>
      </c>
      <c r="G81" s="28">
        <v>0</v>
      </c>
      <c r="H81" s="28">
        <v>0</v>
      </c>
      <c r="I81" s="28">
        <v>0</v>
      </c>
      <c r="J81" s="63">
        <f t="shared" si="7"/>
        <v>0</v>
      </c>
      <c r="K81" s="28">
        <v>0</v>
      </c>
      <c r="L81" s="28">
        <v>0</v>
      </c>
      <c r="M81" s="28">
        <v>0</v>
      </c>
      <c r="N81" s="28">
        <v>0</v>
      </c>
      <c r="O81" s="28">
        <v>0</v>
      </c>
      <c r="P81" s="27">
        <f t="shared" si="2"/>
        <v>698300</v>
      </c>
    </row>
    <row r="82" spans="1:16" s="55" customFormat="1" ht="59.25" customHeight="1">
      <c r="A82" s="5">
        <v>1016350</v>
      </c>
      <c r="B82" s="7">
        <v>6350</v>
      </c>
      <c r="C82" s="6" t="s">
        <v>63</v>
      </c>
      <c r="D82" s="77" t="s">
        <v>341</v>
      </c>
      <c r="E82" s="62">
        <f aca="true" t="shared" si="8" ref="E82:E87">F82+I82</f>
        <v>0</v>
      </c>
      <c r="F82" s="23"/>
      <c r="G82" s="23"/>
      <c r="H82" s="23"/>
      <c r="I82" s="23"/>
      <c r="J82" s="62">
        <f t="shared" si="7"/>
        <v>200000</v>
      </c>
      <c r="K82" s="23"/>
      <c r="L82" s="23"/>
      <c r="M82" s="23"/>
      <c r="N82" s="23">
        <v>200000</v>
      </c>
      <c r="O82" s="23">
        <v>200000</v>
      </c>
      <c r="P82" s="22">
        <f>E82+J82</f>
        <v>200000</v>
      </c>
    </row>
    <row r="83" spans="1:16" s="13" customFormat="1" ht="33" customHeight="1">
      <c r="A83" s="5" t="s">
        <v>149</v>
      </c>
      <c r="B83" s="7" t="s">
        <v>151</v>
      </c>
      <c r="C83" s="6" t="s">
        <v>150</v>
      </c>
      <c r="D83" s="77" t="s">
        <v>152</v>
      </c>
      <c r="E83" s="62">
        <f t="shared" si="8"/>
        <v>0</v>
      </c>
      <c r="F83" s="23">
        <v>0</v>
      </c>
      <c r="G83" s="23">
        <v>0</v>
      </c>
      <c r="H83" s="23">
        <v>0</v>
      </c>
      <c r="I83" s="23">
        <v>0</v>
      </c>
      <c r="J83" s="62">
        <f t="shared" si="7"/>
        <v>850000</v>
      </c>
      <c r="K83" s="23">
        <v>0</v>
      </c>
      <c r="L83" s="23">
        <v>0</v>
      </c>
      <c r="M83" s="23">
        <v>0</v>
      </c>
      <c r="N83" s="23">
        <f>550000+300000</f>
        <v>850000</v>
      </c>
      <c r="O83" s="23">
        <f>550000+300000</f>
        <v>850000</v>
      </c>
      <c r="P83" s="22">
        <f>E83+J83</f>
        <v>850000</v>
      </c>
    </row>
    <row r="84" spans="1:16" s="13" customFormat="1" ht="28.5">
      <c r="A84" s="5" t="s">
        <v>153</v>
      </c>
      <c r="B84" s="7" t="s">
        <v>155</v>
      </c>
      <c r="C84" s="6" t="s">
        <v>154</v>
      </c>
      <c r="D84" s="77" t="s">
        <v>156</v>
      </c>
      <c r="E84" s="62">
        <f t="shared" si="8"/>
        <v>0</v>
      </c>
      <c r="F84" s="23">
        <v>0</v>
      </c>
      <c r="G84" s="23">
        <v>0</v>
      </c>
      <c r="H84" s="23">
        <v>0</v>
      </c>
      <c r="I84" s="23">
        <v>0</v>
      </c>
      <c r="J84" s="62">
        <f t="shared" si="7"/>
        <v>62100</v>
      </c>
      <c r="K84" s="23">
        <v>62100</v>
      </c>
      <c r="L84" s="23">
        <v>0</v>
      </c>
      <c r="M84" s="23">
        <v>0</v>
      </c>
      <c r="N84" s="23">
        <v>0</v>
      </c>
      <c r="O84" s="23">
        <v>0</v>
      </c>
      <c r="P84" s="22">
        <f>E84+J84</f>
        <v>62100</v>
      </c>
    </row>
    <row r="85" spans="1:16" s="75" customFormat="1" ht="28.5" customHeight="1">
      <c r="A85" s="70" t="s">
        <v>157</v>
      </c>
      <c r="B85" s="71"/>
      <c r="C85" s="72"/>
      <c r="D85" s="76" t="s">
        <v>429</v>
      </c>
      <c r="E85" s="73">
        <f t="shared" si="8"/>
        <v>386573424</v>
      </c>
      <c r="F85" s="74">
        <f>F86</f>
        <v>386573424</v>
      </c>
      <c r="G85" s="74">
        <f>G86</f>
        <v>6268215</v>
      </c>
      <c r="H85" s="74">
        <f>H86</f>
        <v>549879</v>
      </c>
      <c r="I85" s="74">
        <f>I86</f>
        <v>0</v>
      </c>
      <c r="J85" s="73">
        <f t="shared" si="7"/>
        <v>25908944</v>
      </c>
      <c r="K85" s="74">
        <f>K86</f>
        <v>11083704</v>
      </c>
      <c r="L85" s="74">
        <f>L86</f>
        <v>0</v>
      </c>
      <c r="M85" s="74">
        <f>M86</f>
        <v>0</v>
      </c>
      <c r="N85" s="74">
        <f>N86</f>
        <v>14825240</v>
      </c>
      <c r="O85" s="74">
        <f>O86</f>
        <v>14260000</v>
      </c>
      <c r="P85" s="74">
        <f t="shared" si="2"/>
        <v>412482368</v>
      </c>
    </row>
    <row r="86" spans="1:16" s="107" customFormat="1" ht="28.5">
      <c r="A86" s="29" t="s">
        <v>158</v>
      </c>
      <c r="B86" s="30"/>
      <c r="C86" s="31"/>
      <c r="D86" s="82" t="s">
        <v>439</v>
      </c>
      <c r="E86" s="62">
        <f t="shared" si="8"/>
        <v>386573424</v>
      </c>
      <c r="F86" s="22">
        <f>F87+F88+F90+F92+F94+F96+F98+F99+F101+F106+F110+F111+F113+F114+F115+F116</f>
        <v>386573424</v>
      </c>
      <c r="G86" s="22">
        <f>G87+G88+G90+G92+G94+G96+G98+G99+G101+G106+G110+G111+G113+G114+G115+G116</f>
        <v>6268215</v>
      </c>
      <c r="H86" s="22">
        <f>H87+H88+H90+H92+H94+H96+H98+H99+H101+H106+H110+H111+H113+H114+H115+H116</f>
        <v>549879</v>
      </c>
      <c r="I86" s="22">
        <f>I87+I88+I90+I92+I94+I96+I98+I99+I101+I106+I110+I111+I113+I114+I115+I116</f>
        <v>0</v>
      </c>
      <c r="J86" s="62">
        <f t="shared" si="7"/>
        <v>25908944</v>
      </c>
      <c r="K86" s="22">
        <f>K87+K88+K90+K92+K94+K96+K98+K99+K101+K106+K110+K111+K113+K114+K115+K116</f>
        <v>11083704</v>
      </c>
      <c r="L86" s="22">
        <f>L87+L88+L90+L92+L94+L96+L98+L99+L101+L106+L110+L111+L113+L114+L115+L116</f>
        <v>0</v>
      </c>
      <c r="M86" s="22">
        <f>M87+M88+M90+M92+M94+M96+M98+M99+M101+M106+M110+M111+M113+M114+M115+M116</f>
        <v>0</v>
      </c>
      <c r="N86" s="22">
        <f>N87+N88+N90+N92+N94+N96+N98+N99+N101+N106+N110+N111+N113+N114+N115+N116</f>
        <v>14825240</v>
      </c>
      <c r="O86" s="22">
        <f>O87+O88+O90+O92+O94+O96+O98+O99+O101+O106+O110+O111+O113+O114+O115+O116</f>
        <v>14260000</v>
      </c>
      <c r="P86" s="22">
        <f t="shared" si="2"/>
        <v>412482368</v>
      </c>
    </row>
    <row r="87" spans="1:16" s="13" customFormat="1" ht="71.25">
      <c r="A87" s="5" t="s">
        <v>159</v>
      </c>
      <c r="B87" s="32" t="s">
        <v>37</v>
      </c>
      <c r="C87" s="32" t="s">
        <v>21</v>
      </c>
      <c r="D87" s="77" t="s">
        <v>38</v>
      </c>
      <c r="E87" s="62">
        <f t="shared" si="8"/>
        <v>2813057</v>
      </c>
      <c r="F87" s="23">
        <v>2813057</v>
      </c>
      <c r="G87" s="23">
        <v>2087892</v>
      </c>
      <c r="H87" s="23">
        <v>129079</v>
      </c>
      <c r="I87" s="23">
        <v>0</v>
      </c>
      <c r="J87" s="62">
        <f t="shared" si="7"/>
        <v>0</v>
      </c>
      <c r="K87" s="23">
        <v>0</v>
      </c>
      <c r="L87" s="23">
        <v>0</v>
      </c>
      <c r="M87" s="23">
        <v>0</v>
      </c>
      <c r="N87" s="23">
        <v>0</v>
      </c>
      <c r="O87" s="23">
        <v>0</v>
      </c>
      <c r="P87" s="22">
        <f t="shared" si="2"/>
        <v>2813057</v>
      </c>
    </row>
    <row r="88" spans="1:16" s="13" customFormat="1" ht="28.5">
      <c r="A88" s="5" t="s">
        <v>160</v>
      </c>
      <c r="B88" s="7" t="s">
        <v>162</v>
      </c>
      <c r="C88" s="6" t="s">
        <v>161</v>
      </c>
      <c r="D88" s="77" t="s">
        <v>163</v>
      </c>
      <c r="E88" s="62">
        <f aca="true" t="shared" si="9" ref="E88:E100">F88+I88</f>
        <v>183788510</v>
      </c>
      <c r="F88" s="23">
        <v>183788510</v>
      </c>
      <c r="G88" s="23">
        <v>0</v>
      </c>
      <c r="H88" s="23">
        <v>0</v>
      </c>
      <c r="I88" s="23">
        <v>0</v>
      </c>
      <c r="J88" s="62">
        <f t="shared" si="7"/>
        <v>2625534</v>
      </c>
      <c r="K88" s="23">
        <v>1922324</v>
      </c>
      <c r="L88" s="23">
        <v>0</v>
      </c>
      <c r="M88" s="23">
        <v>0</v>
      </c>
      <c r="N88" s="23">
        <v>703210</v>
      </c>
      <c r="O88" s="23">
        <v>637970</v>
      </c>
      <c r="P88" s="22">
        <f aca="true" t="shared" si="10" ref="P88:P181">E88+J88</f>
        <v>186414044</v>
      </c>
    </row>
    <row r="89" spans="1:16" s="13" customFormat="1" ht="45">
      <c r="A89" s="24"/>
      <c r="B89" s="25"/>
      <c r="C89" s="26"/>
      <c r="D89" s="81" t="s">
        <v>527</v>
      </c>
      <c r="E89" s="63">
        <f t="shared" si="9"/>
        <v>112782935</v>
      </c>
      <c r="F89" s="28">
        <v>112782935</v>
      </c>
      <c r="G89" s="28">
        <v>0</v>
      </c>
      <c r="H89" s="28">
        <v>0</v>
      </c>
      <c r="I89" s="28">
        <v>0</v>
      </c>
      <c r="J89" s="63">
        <f t="shared" si="7"/>
        <v>0</v>
      </c>
      <c r="K89" s="28">
        <v>0</v>
      </c>
      <c r="L89" s="28">
        <v>0</v>
      </c>
      <c r="M89" s="28">
        <v>0</v>
      </c>
      <c r="N89" s="28">
        <v>0</v>
      </c>
      <c r="O89" s="28">
        <v>0</v>
      </c>
      <c r="P89" s="27">
        <f t="shared" si="10"/>
        <v>112782935</v>
      </c>
    </row>
    <row r="90" spans="1:16" s="13" customFormat="1" ht="28.5">
      <c r="A90" s="5" t="s">
        <v>164</v>
      </c>
      <c r="B90" s="7" t="s">
        <v>166</v>
      </c>
      <c r="C90" s="6" t="s">
        <v>165</v>
      </c>
      <c r="D90" s="77" t="s">
        <v>167</v>
      </c>
      <c r="E90" s="62">
        <f t="shared" si="9"/>
        <v>33080221</v>
      </c>
      <c r="F90" s="23">
        <v>33080221</v>
      </c>
      <c r="G90" s="23">
        <v>0</v>
      </c>
      <c r="H90" s="23">
        <v>0</v>
      </c>
      <c r="I90" s="23">
        <v>0</v>
      </c>
      <c r="J90" s="62">
        <f t="shared" si="7"/>
        <v>325382</v>
      </c>
      <c r="K90" s="23">
        <v>325382</v>
      </c>
      <c r="L90" s="23">
        <v>0</v>
      </c>
      <c r="M90" s="23">
        <v>0</v>
      </c>
      <c r="N90" s="23">
        <v>0</v>
      </c>
      <c r="O90" s="23">
        <v>0</v>
      </c>
      <c r="P90" s="22">
        <f t="shared" si="10"/>
        <v>33405603</v>
      </c>
    </row>
    <row r="91" spans="1:16" s="13" customFormat="1" ht="45">
      <c r="A91" s="24"/>
      <c r="B91" s="25"/>
      <c r="C91" s="26"/>
      <c r="D91" s="81" t="s">
        <v>527</v>
      </c>
      <c r="E91" s="63">
        <f t="shared" si="9"/>
        <v>21725680</v>
      </c>
      <c r="F91" s="28">
        <v>21725680</v>
      </c>
      <c r="G91" s="28">
        <v>0</v>
      </c>
      <c r="H91" s="28">
        <v>0</v>
      </c>
      <c r="I91" s="28">
        <v>0</v>
      </c>
      <c r="J91" s="63">
        <f t="shared" si="7"/>
        <v>0</v>
      </c>
      <c r="K91" s="28">
        <v>0</v>
      </c>
      <c r="L91" s="28">
        <v>0</v>
      </c>
      <c r="M91" s="28">
        <v>0</v>
      </c>
      <c r="N91" s="28">
        <v>0</v>
      </c>
      <c r="O91" s="28">
        <v>0</v>
      </c>
      <c r="P91" s="27">
        <f t="shared" si="10"/>
        <v>21725680</v>
      </c>
    </row>
    <row r="92" spans="1:16" s="13" customFormat="1" ht="28.5">
      <c r="A92" s="5" t="s">
        <v>168</v>
      </c>
      <c r="B92" s="7" t="s">
        <v>170</v>
      </c>
      <c r="C92" s="6" t="s">
        <v>169</v>
      </c>
      <c r="D92" s="77" t="s">
        <v>171</v>
      </c>
      <c r="E92" s="62">
        <f t="shared" si="9"/>
        <v>5608676</v>
      </c>
      <c r="F92" s="23">
        <v>5608676</v>
      </c>
      <c r="G92" s="23">
        <v>0</v>
      </c>
      <c r="H92" s="23">
        <v>0</v>
      </c>
      <c r="I92" s="23">
        <v>0</v>
      </c>
      <c r="J92" s="62">
        <f t="shared" si="7"/>
        <v>482178</v>
      </c>
      <c r="K92" s="23">
        <v>482178</v>
      </c>
      <c r="L92" s="23">
        <v>0</v>
      </c>
      <c r="M92" s="23">
        <v>0</v>
      </c>
      <c r="N92" s="23">
        <v>0</v>
      </c>
      <c r="O92" s="23">
        <v>0</v>
      </c>
      <c r="P92" s="22">
        <f t="shared" si="10"/>
        <v>6090854</v>
      </c>
    </row>
    <row r="93" spans="1:16" s="13" customFormat="1" ht="45">
      <c r="A93" s="24"/>
      <c r="B93" s="25"/>
      <c r="C93" s="26"/>
      <c r="D93" s="81" t="s">
        <v>527</v>
      </c>
      <c r="E93" s="63">
        <f t="shared" si="9"/>
        <v>3965722</v>
      </c>
      <c r="F93" s="28">
        <v>3965722</v>
      </c>
      <c r="G93" s="28">
        <v>0</v>
      </c>
      <c r="H93" s="28">
        <v>0</v>
      </c>
      <c r="I93" s="28">
        <v>0</v>
      </c>
      <c r="J93" s="63">
        <f t="shared" si="7"/>
        <v>0</v>
      </c>
      <c r="K93" s="28">
        <v>0</v>
      </c>
      <c r="L93" s="28">
        <v>0</v>
      </c>
      <c r="M93" s="28">
        <v>0</v>
      </c>
      <c r="N93" s="28">
        <v>0</v>
      </c>
      <c r="O93" s="28">
        <v>0</v>
      </c>
      <c r="P93" s="27">
        <f t="shared" si="10"/>
        <v>3965722</v>
      </c>
    </row>
    <row r="94" spans="1:16" s="13" customFormat="1" ht="28.5">
      <c r="A94" s="5" t="s">
        <v>172</v>
      </c>
      <c r="B94" s="7" t="s">
        <v>174</v>
      </c>
      <c r="C94" s="6" t="s">
        <v>173</v>
      </c>
      <c r="D94" s="77" t="s">
        <v>175</v>
      </c>
      <c r="E94" s="62">
        <f t="shared" si="9"/>
        <v>10284582</v>
      </c>
      <c r="F94" s="23">
        <v>10284582</v>
      </c>
      <c r="G94" s="23">
        <v>0</v>
      </c>
      <c r="H94" s="23">
        <v>0</v>
      </c>
      <c r="I94" s="23">
        <v>0</v>
      </c>
      <c r="J94" s="62">
        <f t="shared" si="7"/>
        <v>6988015</v>
      </c>
      <c r="K94" s="23">
        <v>6488015</v>
      </c>
      <c r="L94" s="23">
        <v>0</v>
      </c>
      <c r="M94" s="23">
        <v>0</v>
      </c>
      <c r="N94" s="23">
        <v>500000</v>
      </c>
      <c r="O94" s="23">
        <v>0</v>
      </c>
      <c r="P94" s="22">
        <f t="shared" si="10"/>
        <v>17272597</v>
      </c>
    </row>
    <row r="95" spans="1:16" s="13" customFormat="1" ht="45.75" customHeight="1">
      <c r="A95" s="24"/>
      <c r="B95" s="25"/>
      <c r="C95" s="26"/>
      <c r="D95" s="81" t="s">
        <v>527</v>
      </c>
      <c r="E95" s="63">
        <f t="shared" si="9"/>
        <v>6738472</v>
      </c>
      <c r="F95" s="28">
        <v>6738472</v>
      </c>
      <c r="G95" s="28">
        <v>0</v>
      </c>
      <c r="H95" s="28">
        <v>0</v>
      </c>
      <c r="I95" s="28">
        <v>0</v>
      </c>
      <c r="J95" s="63">
        <f t="shared" si="7"/>
        <v>0</v>
      </c>
      <c r="K95" s="28">
        <v>0</v>
      </c>
      <c r="L95" s="28">
        <v>0</v>
      </c>
      <c r="M95" s="28">
        <v>0</v>
      </c>
      <c r="N95" s="28">
        <v>0</v>
      </c>
      <c r="O95" s="28">
        <v>0</v>
      </c>
      <c r="P95" s="27">
        <f t="shared" si="10"/>
        <v>6738472</v>
      </c>
    </row>
    <row r="96" spans="1:16" s="13" customFormat="1" ht="28.5">
      <c r="A96" s="5" t="s">
        <v>176</v>
      </c>
      <c r="B96" s="7" t="s">
        <v>178</v>
      </c>
      <c r="C96" s="6" t="s">
        <v>177</v>
      </c>
      <c r="D96" s="77" t="s">
        <v>179</v>
      </c>
      <c r="E96" s="62">
        <f t="shared" si="9"/>
        <v>92482607</v>
      </c>
      <c r="F96" s="23">
        <v>92482607</v>
      </c>
      <c r="G96" s="23">
        <v>0</v>
      </c>
      <c r="H96" s="23">
        <v>0</v>
      </c>
      <c r="I96" s="23">
        <v>0</v>
      </c>
      <c r="J96" s="62">
        <f t="shared" si="7"/>
        <v>8227835</v>
      </c>
      <c r="K96" s="23">
        <v>1865805</v>
      </c>
      <c r="L96" s="23">
        <v>0</v>
      </c>
      <c r="M96" s="23">
        <v>0</v>
      </c>
      <c r="N96" s="23">
        <v>6362030</v>
      </c>
      <c r="O96" s="23">
        <v>6362030</v>
      </c>
      <c r="P96" s="22">
        <f t="shared" si="10"/>
        <v>100710442</v>
      </c>
    </row>
    <row r="97" spans="1:16" s="13" customFormat="1" ht="46.5" customHeight="1">
      <c r="A97" s="24"/>
      <c r="B97" s="25"/>
      <c r="C97" s="26"/>
      <c r="D97" s="81" t="s">
        <v>527</v>
      </c>
      <c r="E97" s="63">
        <f t="shared" si="9"/>
        <v>61214173</v>
      </c>
      <c r="F97" s="28">
        <v>61214173</v>
      </c>
      <c r="G97" s="28">
        <v>0</v>
      </c>
      <c r="H97" s="28">
        <v>0</v>
      </c>
      <c r="I97" s="28">
        <v>0</v>
      </c>
      <c r="J97" s="63">
        <f t="shared" si="7"/>
        <v>0</v>
      </c>
      <c r="K97" s="28">
        <v>0</v>
      </c>
      <c r="L97" s="28">
        <v>0</v>
      </c>
      <c r="M97" s="28">
        <v>0</v>
      </c>
      <c r="N97" s="28">
        <v>0</v>
      </c>
      <c r="O97" s="28">
        <v>0</v>
      </c>
      <c r="P97" s="27">
        <f t="shared" si="10"/>
        <v>61214173</v>
      </c>
    </row>
    <row r="98" spans="1:16" s="13" customFormat="1" ht="78.75" customHeight="1">
      <c r="A98" s="5" t="s">
        <v>180</v>
      </c>
      <c r="B98" s="7" t="s">
        <v>182</v>
      </c>
      <c r="C98" s="6" t="s">
        <v>181</v>
      </c>
      <c r="D98" s="77" t="s">
        <v>183</v>
      </c>
      <c r="E98" s="62">
        <f t="shared" si="9"/>
        <v>2029546</v>
      </c>
      <c r="F98" s="23">
        <v>2029546</v>
      </c>
      <c r="G98" s="23">
        <v>1538023</v>
      </c>
      <c r="H98" s="23">
        <v>50200</v>
      </c>
      <c r="I98" s="23">
        <v>0</v>
      </c>
      <c r="J98" s="62">
        <f t="shared" si="7"/>
        <v>0</v>
      </c>
      <c r="K98" s="23">
        <v>0</v>
      </c>
      <c r="L98" s="23">
        <v>0</v>
      </c>
      <c r="M98" s="23">
        <v>0</v>
      </c>
      <c r="N98" s="23">
        <v>0</v>
      </c>
      <c r="O98" s="23">
        <v>0</v>
      </c>
      <c r="P98" s="22">
        <f t="shared" si="10"/>
        <v>2029546</v>
      </c>
    </row>
    <row r="99" spans="1:16" s="13" customFormat="1" ht="18.75" customHeight="1">
      <c r="A99" s="5" t="s">
        <v>184</v>
      </c>
      <c r="B99" s="7" t="s">
        <v>185</v>
      </c>
      <c r="C99" s="6" t="s">
        <v>181</v>
      </c>
      <c r="D99" s="77" t="s">
        <v>186</v>
      </c>
      <c r="E99" s="62">
        <f t="shared" si="9"/>
        <v>29916958</v>
      </c>
      <c r="F99" s="23">
        <v>29916958</v>
      </c>
      <c r="G99" s="23">
        <v>0</v>
      </c>
      <c r="H99" s="23">
        <v>0</v>
      </c>
      <c r="I99" s="23">
        <v>0</v>
      </c>
      <c r="J99" s="62">
        <f t="shared" si="7"/>
        <v>0</v>
      </c>
      <c r="K99" s="23">
        <v>0</v>
      </c>
      <c r="L99" s="23">
        <v>0</v>
      </c>
      <c r="M99" s="23">
        <v>0</v>
      </c>
      <c r="N99" s="23">
        <v>0</v>
      </c>
      <c r="O99" s="23">
        <v>0</v>
      </c>
      <c r="P99" s="22">
        <f t="shared" si="10"/>
        <v>29916958</v>
      </c>
    </row>
    <row r="100" spans="1:16" s="13" customFormat="1" ht="48.75" customHeight="1">
      <c r="A100" s="24"/>
      <c r="B100" s="25"/>
      <c r="C100" s="26"/>
      <c r="D100" s="81" t="s">
        <v>527</v>
      </c>
      <c r="E100" s="63">
        <f t="shared" si="9"/>
        <v>1498518</v>
      </c>
      <c r="F100" s="28">
        <v>1498518</v>
      </c>
      <c r="G100" s="28">
        <v>0</v>
      </c>
      <c r="H100" s="28">
        <v>0</v>
      </c>
      <c r="I100" s="28">
        <v>0</v>
      </c>
      <c r="J100" s="63">
        <f t="shared" si="7"/>
        <v>0</v>
      </c>
      <c r="K100" s="28">
        <v>0</v>
      </c>
      <c r="L100" s="28">
        <v>0</v>
      </c>
      <c r="M100" s="28">
        <v>0</v>
      </c>
      <c r="N100" s="28">
        <v>0</v>
      </c>
      <c r="O100" s="28">
        <v>0</v>
      </c>
      <c r="P100" s="27">
        <f t="shared" si="10"/>
        <v>1498518</v>
      </c>
    </row>
    <row r="101" spans="1:16" s="13" customFormat="1" ht="234.75" customHeight="1">
      <c r="A101" s="18" t="s">
        <v>187</v>
      </c>
      <c r="B101" s="19"/>
      <c r="C101" s="20"/>
      <c r="D101" s="84" t="s">
        <v>491</v>
      </c>
      <c r="E101" s="61">
        <f>F101+I101</f>
        <v>15000000</v>
      </c>
      <c r="F101" s="21">
        <f>F102+F103+F104+F105</f>
        <v>15000000</v>
      </c>
      <c r="G101" s="21">
        <f>G102+G103+G104+G105</f>
        <v>0</v>
      </c>
      <c r="H101" s="21">
        <f>H102+H103+H104+H105</f>
        <v>0</v>
      </c>
      <c r="I101" s="21">
        <f>I102+I103+I104+I105</f>
        <v>0</v>
      </c>
      <c r="J101" s="61">
        <f>K101+N101</f>
        <v>100000</v>
      </c>
      <c r="K101" s="21">
        <f>K102+K103+K104+K105</f>
        <v>0</v>
      </c>
      <c r="L101" s="21">
        <f>L102+L103+L104+L105</f>
        <v>0</v>
      </c>
      <c r="M101" s="21">
        <f>M102+M103+M104+M105</f>
        <v>0</v>
      </c>
      <c r="N101" s="21">
        <f>N102+N103+N104+N105</f>
        <v>100000</v>
      </c>
      <c r="O101" s="21">
        <f>O102+O103+O104+O105</f>
        <v>100000</v>
      </c>
      <c r="P101" s="21">
        <f t="shared" si="10"/>
        <v>15100000</v>
      </c>
    </row>
    <row r="102" spans="1:16" s="13" customFormat="1" ht="270.75" customHeight="1">
      <c r="A102" s="24" t="s">
        <v>188</v>
      </c>
      <c r="B102" s="25" t="s">
        <v>190</v>
      </c>
      <c r="C102" s="26" t="s">
        <v>189</v>
      </c>
      <c r="D102" s="85" t="s">
        <v>485</v>
      </c>
      <c r="E102" s="63">
        <f aca="true" t="shared" si="11" ref="E102:E125">F102+I102</f>
        <v>0</v>
      </c>
      <c r="F102" s="28">
        <v>0</v>
      </c>
      <c r="G102" s="28">
        <v>0</v>
      </c>
      <c r="H102" s="28">
        <v>0</v>
      </c>
      <c r="I102" s="28">
        <v>0</v>
      </c>
      <c r="J102" s="63">
        <f aca="true" t="shared" si="12" ref="J102:J125">K102+N102</f>
        <v>100000</v>
      </c>
      <c r="K102" s="28">
        <v>0</v>
      </c>
      <c r="L102" s="28">
        <v>0</v>
      </c>
      <c r="M102" s="28">
        <v>0</v>
      </c>
      <c r="N102" s="28">
        <v>100000</v>
      </c>
      <c r="O102" s="28">
        <v>100000</v>
      </c>
      <c r="P102" s="27">
        <f t="shared" si="10"/>
        <v>100000</v>
      </c>
    </row>
    <row r="103" spans="1:16" s="13" customFormat="1" ht="48" customHeight="1">
      <c r="A103" s="24" t="s">
        <v>191</v>
      </c>
      <c r="B103" s="25" t="s">
        <v>193</v>
      </c>
      <c r="C103" s="26" t="s">
        <v>192</v>
      </c>
      <c r="D103" s="79" t="s">
        <v>194</v>
      </c>
      <c r="E103" s="63">
        <f t="shared" si="11"/>
        <v>11000000</v>
      </c>
      <c r="F103" s="28">
        <v>11000000</v>
      </c>
      <c r="G103" s="28">
        <v>0</v>
      </c>
      <c r="H103" s="28">
        <v>0</v>
      </c>
      <c r="I103" s="28">
        <v>0</v>
      </c>
      <c r="J103" s="63">
        <f t="shared" si="12"/>
        <v>0</v>
      </c>
      <c r="K103" s="28">
        <v>0</v>
      </c>
      <c r="L103" s="28">
        <v>0</v>
      </c>
      <c r="M103" s="28">
        <v>0</v>
      </c>
      <c r="N103" s="28">
        <v>0</v>
      </c>
      <c r="O103" s="28">
        <v>0</v>
      </c>
      <c r="P103" s="27">
        <f t="shared" si="10"/>
        <v>11000000</v>
      </c>
    </row>
    <row r="104" spans="1:16" s="13" customFormat="1" ht="45">
      <c r="A104" s="24" t="s">
        <v>195</v>
      </c>
      <c r="B104" s="25" t="s">
        <v>196</v>
      </c>
      <c r="C104" s="26" t="s">
        <v>192</v>
      </c>
      <c r="D104" s="79" t="s">
        <v>197</v>
      </c>
      <c r="E104" s="63">
        <f t="shared" si="11"/>
        <v>1000000</v>
      </c>
      <c r="F104" s="28">
        <v>1000000</v>
      </c>
      <c r="G104" s="28">
        <v>0</v>
      </c>
      <c r="H104" s="28">
        <v>0</v>
      </c>
      <c r="I104" s="28">
        <v>0</v>
      </c>
      <c r="J104" s="63">
        <f t="shared" si="12"/>
        <v>0</v>
      </c>
      <c r="K104" s="28">
        <v>0</v>
      </c>
      <c r="L104" s="28">
        <v>0</v>
      </c>
      <c r="M104" s="28">
        <v>0</v>
      </c>
      <c r="N104" s="28">
        <v>0</v>
      </c>
      <c r="O104" s="28">
        <v>0</v>
      </c>
      <c r="P104" s="27">
        <f t="shared" si="10"/>
        <v>1000000</v>
      </c>
    </row>
    <row r="105" spans="1:16" s="13" customFormat="1" ht="45">
      <c r="A105" s="24" t="s">
        <v>198</v>
      </c>
      <c r="B105" s="25" t="s">
        <v>199</v>
      </c>
      <c r="C105" s="26" t="s">
        <v>192</v>
      </c>
      <c r="D105" s="79" t="s">
        <v>200</v>
      </c>
      <c r="E105" s="63">
        <f t="shared" si="11"/>
        <v>3000000</v>
      </c>
      <c r="F105" s="28">
        <v>3000000</v>
      </c>
      <c r="G105" s="28">
        <v>0</v>
      </c>
      <c r="H105" s="28">
        <v>0</v>
      </c>
      <c r="I105" s="28">
        <v>0</v>
      </c>
      <c r="J105" s="63">
        <f t="shared" si="12"/>
        <v>0</v>
      </c>
      <c r="K105" s="28">
        <v>0</v>
      </c>
      <c r="L105" s="28">
        <v>0</v>
      </c>
      <c r="M105" s="28">
        <v>0</v>
      </c>
      <c r="N105" s="28">
        <v>0</v>
      </c>
      <c r="O105" s="28">
        <v>0</v>
      </c>
      <c r="P105" s="27">
        <f t="shared" si="10"/>
        <v>3000000</v>
      </c>
    </row>
    <row r="106" spans="1:16" s="43" customFormat="1" ht="32.25" customHeight="1">
      <c r="A106" s="18" t="s">
        <v>201</v>
      </c>
      <c r="B106" s="19"/>
      <c r="C106" s="20"/>
      <c r="D106" s="78" t="s">
        <v>202</v>
      </c>
      <c r="E106" s="61">
        <f t="shared" si="11"/>
        <v>2099300</v>
      </c>
      <c r="F106" s="21">
        <f>F107+F108+F109</f>
        <v>2099300</v>
      </c>
      <c r="G106" s="21">
        <f>G107+G108+G109</f>
        <v>1480400</v>
      </c>
      <c r="H106" s="21">
        <f>H107+H108+H109</f>
        <v>73600</v>
      </c>
      <c r="I106" s="21">
        <f>I107+I108+I109</f>
        <v>0</v>
      </c>
      <c r="J106" s="61">
        <f t="shared" si="12"/>
        <v>0</v>
      </c>
      <c r="K106" s="21">
        <f>K107+K108+K109</f>
        <v>0</v>
      </c>
      <c r="L106" s="21">
        <f>L107+L108+L109</f>
        <v>0</v>
      </c>
      <c r="M106" s="21">
        <f>M107+M108+M109</f>
        <v>0</v>
      </c>
      <c r="N106" s="21">
        <f>N107+N108+N109</f>
        <v>0</v>
      </c>
      <c r="O106" s="21">
        <f>O107+O108+O109</f>
        <v>0</v>
      </c>
      <c r="P106" s="21">
        <f t="shared" si="10"/>
        <v>2099300</v>
      </c>
    </row>
    <row r="107" spans="1:16" s="13" customFormat="1" ht="30">
      <c r="A107" s="24" t="s">
        <v>203</v>
      </c>
      <c r="B107" s="25" t="s">
        <v>204</v>
      </c>
      <c r="C107" s="26" t="s">
        <v>60</v>
      </c>
      <c r="D107" s="79" t="s">
        <v>205</v>
      </c>
      <c r="E107" s="63">
        <f t="shared" si="11"/>
        <v>1921800</v>
      </c>
      <c r="F107" s="28">
        <v>1921800</v>
      </c>
      <c r="G107" s="28">
        <v>1480400</v>
      </c>
      <c r="H107" s="28">
        <v>73600</v>
      </c>
      <c r="I107" s="28">
        <v>0</v>
      </c>
      <c r="J107" s="63">
        <f t="shared" si="12"/>
        <v>0</v>
      </c>
      <c r="K107" s="28">
        <v>0</v>
      </c>
      <c r="L107" s="28">
        <v>0</v>
      </c>
      <c r="M107" s="28">
        <v>0</v>
      </c>
      <c r="N107" s="28">
        <v>0</v>
      </c>
      <c r="O107" s="28">
        <v>0</v>
      </c>
      <c r="P107" s="27">
        <f t="shared" si="10"/>
        <v>1921800</v>
      </c>
    </row>
    <row r="108" spans="1:16" s="13" customFormat="1" ht="30">
      <c r="A108" s="24" t="s">
        <v>206</v>
      </c>
      <c r="B108" s="25" t="s">
        <v>207</v>
      </c>
      <c r="C108" s="26" t="s">
        <v>60</v>
      </c>
      <c r="D108" s="79" t="s">
        <v>208</v>
      </c>
      <c r="E108" s="63">
        <f t="shared" si="11"/>
        <v>16500</v>
      </c>
      <c r="F108" s="28">
        <v>16500</v>
      </c>
      <c r="G108" s="28">
        <v>0</v>
      </c>
      <c r="H108" s="28">
        <v>0</v>
      </c>
      <c r="I108" s="28">
        <v>0</v>
      </c>
      <c r="J108" s="63">
        <f t="shared" si="12"/>
        <v>0</v>
      </c>
      <c r="K108" s="28">
        <v>0</v>
      </c>
      <c r="L108" s="28">
        <v>0</v>
      </c>
      <c r="M108" s="28">
        <v>0</v>
      </c>
      <c r="N108" s="28">
        <v>0</v>
      </c>
      <c r="O108" s="28">
        <v>0</v>
      </c>
      <c r="P108" s="27">
        <f t="shared" si="10"/>
        <v>16500</v>
      </c>
    </row>
    <row r="109" spans="1:16" s="13" customFormat="1" ht="25.5" customHeight="1">
      <c r="A109" s="24" t="s">
        <v>209</v>
      </c>
      <c r="B109" s="25" t="s">
        <v>210</v>
      </c>
      <c r="C109" s="26" t="s">
        <v>60</v>
      </c>
      <c r="D109" s="79" t="s">
        <v>211</v>
      </c>
      <c r="E109" s="63">
        <f t="shared" si="11"/>
        <v>161000</v>
      </c>
      <c r="F109" s="28">
        <v>161000</v>
      </c>
      <c r="G109" s="28">
        <v>0</v>
      </c>
      <c r="H109" s="28">
        <v>0</v>
      </c>
      <c r="I109" s="28">
        <v>0</v>
      </c>
      <c r="J109" s="63">
        <f t="shared" si="12"/>
        <v>0</v>
      </c>
      <c r="K109" s="28">
        <v>0</v>
      </c>
      <c r="L109" s="28">
        <v>0</v>
      </c>
      <c r="M109" s="28">
        <v>0</v>
      </c>
      <c r="N109" s="28">
        <v>0</v>
      </c>
      <c r="O109" s="28">
        <v>0</v>
      </c>
      <c r="P109" s="27">
        <f t="shared" si="10"/>
        <v>161000</v>
      </c>
    </row>
    <row r="110" spans="1:16" s="13" customFormat="1" ht="85.5">
      <c r="A110" s="5" t="s">
        <v>212</v>
      </c>
      <c r="B110" s="7" t="s">
        <v>84</v>
      </c>
      <c r="C110" s="6" t="s">
        <v>60</v>
      </c>
      <c r="D110" s="77" t="s">
        <v>85</v>
      </c>
      <c r="E110" s="62">
        <f t="shared" si="11"/>
        <v>1000000</v>
      </c>
      <c r="F110" s="23">
        <v>1000000</v>
      </c>
      <c r="G110" s="23">
        <v>0</v>
      </c>
      <c r="H110" s="23">
        <v>0</v>
      </c>
      <c r="I110" s="23">
        <v>0</v>
      </c>
      <c r="J110" s="62">
        <f t="shared" si="12"/>
        <v>0</v>
      </c>
      <c r="K110" s="23">
        <v>0</v>
      </c>
      <c r="L110" s="23">
        <v>0</v>
      </c>
      <c r="M110" s="23">
        <v>0</v>
      </c>
      <c r="N110" s="23">
        <v>0</v>
      </c>
      <c r="O110" s="23">
        <v>0</v>
      </c>
      <c r="P110" s="22">
        <f t="shared" si="10"/>
        <v>1000000</v>
      </c>
    </row>
    <row r="111" spans="1:16" s="43" customFormat="1" ht="28.5">
      <c r="A111" s="18" t="s">
        <v>213</v>
      </c>
      <c r="B111" s="19"/>
      <c r="C111" s="20"/>
      <c r="D111" s="78" t="s">
        <v>214</v>
      </c>
      <c r="E111" s="61">
        <f t="shared" si="11"/>
        <v>380000</v>
      </c>
      <c r="F111" s="21">
        <f>F112</f>
        <v>380000</v>
      </c>
      <c r="G111" s="21">
        <f>G112</f>
        <v>0</v>
      </c>
      <c r="H111" s="21">
        <f>H112</f>
        <v>0</v>
      </c>
      <c r="I111" s="21">
        <f>I112</f>
        <v>0</v>
      </c>
      <c r="J111" s="61">
        <f t="shared" si="12"/>
        <v>0</v>
      </c>
      <c r="K111" s="21">
        <f>K112</f>
        <v>0</v>
      </c>
      <c r="L111" s="21">
        <f>L112</f>
        <v>0</v>
      </c>
      <c r="M111" s="21">
        <f>M112</f>
        <v>0</v>
      </c>
      <c r="N111" s="21">
        <f>N112</f>
        <v>0</v>
      </c>
      <c r="O111" s="21">
        <f>O112</f>
        <v>0</v>
      </c>
      <c r="P111" s="21">
        <f t="shared" si="10"/>
        <v>380000</v>
      </c>
    </row>
    <row r="112" spans="1:16" s="13" customFormat="1" ht="60">
      <c r="A112" s="24" t="s">
        <v>215</v>
      </c>
      <c r="B112" s="25" t="s">
        <v>216</v>
      </c>
      <c r="C112" s="26" t="s">
        <v>189</v>
      </c>
      <c r="D112" s="79" t="s">
        <v>217</v>
      </c>
      <c r="E112" s="62">
        <f t="shared" si="11"/>
        <v>380000</v>
      </c>
      <c r="F112" s="28">
        <v>380000</v>
      </c>
      <c r="G112" s="28">
        <v>0</v>
      </c>
      <c r="H112" s="28">
        <v>0</v>
      </c>
      <c r="I112" s="28">
        <v>0</v>
      </c>
      <c r="J112" s="62">
        <f t="shared" si="12"/>
        <v>0</v>
      </c>
      <c r="K112" s="28">
        <v>0</v>
      </c>
      <c r="L112" s="28">
        <v>0</v>
      </c>
      <c r="M112" s="28">
        <v>0</v>
      </c>
      <c r="N112" s="28">
        <v>0</v>
      </c>
      <c r="O112" s="28">
        <v>0</v>
      </c>
      <c r="P112" s="27">
        <f t="shared" si="10"/>
        <v>380000</v>
      </c>
    </row>
    <row r="113" spans="1:16" s="13" customFormat="1" ht="15">
      <c r="A113" s="5" t="s">
        <v>218</v>
      </c>
      <c r="B113" s="7" t="s">
        <v>219</v>
      </c>
      <c r="C113" s="6" t="s">
        <v>64</v>
      </c>
      <c r="D113" s="77" t="s">
        <v>220</v>
      </c>
      <c r="E113" s="62">
        <f t="shared" si="11"/>
        <v>1935900</v>
      </c>
      <c r="F113" s="23">
        <v>1935900</v>
      </c>
      <c r="G113" s="23">
        <v>1161900</v>
      </c>
      <c r="H113" s="23">
        <v>297000</v>
      </c>
      <c r="I113" s="23">
        <v>0</v>
      </c>
      <c r="J113" s="62">
        <f t="shared" si="12"/>
        <v>560000</v>
      </c>
      <c r="K113" s="23">
        <v>0</v>
      </c>
      <c r="L113" s="23">
        <v>0</v>
      </c>
      <c r="M113" s="23">
        <v>0</v>
      </c>
      <c r="N113" s="23">
        <v>560000</v>
      </c>
      <c r="O113" s="23">
        <v>560000</v>
      </c>
      <c r="P113" s="22">
        <f t="shared" si="10"/>
        <v>2495900</v>
      </c>
    </row>
    <row r="114" spans="1:16" s="13" customFormat="1" ht="28.5">
      <c r="A114" s="5" t="s">
        <v>221</v>
      </c>
      <c r="B114" s="7" t="s">
        <v>222</v>
      </c>
      <c r="C114" s="6" t="s">
        <v>64</v>
      </c>
      <c r="D114" s="77" t="s">
        <v>223</v>
      </c>
      <c r="E114" s="62">
        <f t="shared" si="11"/>
        <v>6142700</v>
      </c>
      <c r="F114" s="23">
        <v>6142700</v>
      </c>
      <c r="G114" s="23">
        <v>0</v>
      </c>
      <c r="H114" s="23">
        <v>0</v>
      </c>
      <c r="I114" s="23">
        <v>0</v>
      </c>
      <c r="J114" s="62">
        <f t="shared" si="12"/>
        <v>0</v>
      </c>
      <c r="K114" s="23">
        <v>0</v>
      </c>
      <c r="L114" s="23">
        <v>0</v>
      </c>
      <c r="M114" s="23">
        <v>0</v>
      </c>
      <c r="N114" s="23">
        <v>0</v>
      </c>
      <c r="O114" s="23">
        <v>0</v>
      </c>
      <c r="P114" s="22">
        <f t="shared" si="10"/>
        <v>6142700</v>
      </c>
    </row>
    <row r="115" spans="1:16" s="13" customFormat="1" ht="28.5">
      <c r="A115" s="5" t="s">
        <v>224</v>
      </c>
      <c r="B115" s="7" t="s">
        <v>225</v>
      </c>
      <c r="C115" s="6" t="s">
        <v>150</v>
      </c>
      <c r="D115" s="77" t="s">
        <v>226</v>
      </c>
      <c r="E115" s="62">
        <f t="shared" si="11"/>
        <v>0</v>
      </c>
      <c r="F115" s="23">
        <v>0</v>
      </c>
      <c r="G115" s="23">
        <v>0</v>
      </c>
      <c r="H115" s="23">
        <v>0</v>
      </c>
      <c r="I115" s="23">
        <v>0</v>
      </c>
      <c r="J115" s="62">
        <f t="shared" si="12"/>
        <v>6600000</v>
      </c>
      <c r="K115" s="23">
        <v>0</v>
      </c>
      <c r="L115" s="23">
        <v>0</v>
      </c>
      <c r="M115" s="23">
        <v>0</v>
      </c>
      <c r="N115" s="23">
        <v>6600000</v>
      </c>
      <c r="O115" s="23">
        <v>6600000</v>
      </c>
      <c r="P115" s="22">
        <f>E115+J115</f>
        <v>6600000</v>
      </c>
    </row>
    <row r="116" spans="1:16" s="43" customFormat="1" ht="15">
      <c r="A116" s="19" t="s">
        <v>533</v>
      </c>
      <c r="B116" s="19" t="s">
        <v>34</v>
      </c>
      <c r="C116" s="19" t="s">
        <v>33</v>
      </c>
      <c r="D116" s="80" t="s">
        <v>529</v>
      </c>
      <c r="E116" s="61">
        <f t="shared" si="11"/>
        <v>11367</v>
      </c>
      <c r="F116" s="21">
        <f aca="true" t="shared" si="13" ref="F116:O116">SUM(F117)</f>
        <v>11367</v>
      </c>
      <c r="G116" s="21">
        <f t="shared" si="13"/>
        <v>0</v>
      </c>
      <c r="H116" s="21">
        <f t="shared" si="13"/>
        <v>0</v>
      </c>
      <c r="I116" s="21">
        <f t="shared" si="13"/>
        <v>0</v>
      </c>
      <c r="J116" s="61">
        <f t="shared" si="12"/>
        <v>0</v>
      </c>
      <c r="K116" s="21">
        <f t="shared" si="13"/>
        <v>0</v>
      </c>
      <c r="L116" s="21">
        <f t="shared" si="13"/>
        <v>0</v>
      </c>
      <c r="M116" s="21">
        <f t="shared" si="13"/>
        <v>0</v>
      </c>
      <c r="N116" s="21">
        <f t="shared" si="13"/>
        <v>0</v>
      </c>
      <c r="O116" s="21">
        <f t="shared" si="13"/>
        <v>0</v>
      </c>
      <c r="P116" s="21">
        <f>E116+J116</f>
        <v>11367</v>
      </c>
    </row>
    <row r="117" spans="1:16" s="13" customFormat="1" ht="38.25" customHeight="1">
      <c r="A117" s="24" t="s">
        <v>509</v>
      </c>
      <c r="B117" s="25" t="s">
        <v>506</v>
      </c>
      <c r="C117" s="26" t="s">
        <v>33</v>
      </c>
      <c r="D117" s="81" t="s">
        <v>511</v>
      </c>
      <c r="E117" s="62">
        <f t="shared" si="11"/>
        <v>11367</v>
      </c>
      <c r="F117" s="28">
        <v>11367</v>
      </c>
      <c r="G117" s="28">
        <v>0</v>
      </c>
      <c r="H117" s="28">
        <v>0</v>
      </c>
      <c r="I117" s="28">
        <v>0</v>
      </c>
      <c r="J117" s="62">
        <f t="shared" si="12"/>
        <v>0</v>
      </c>
      <c r="K117" s="28">
        <v>0</v>
      </c>
      <c r="L117" s="28">
        <v>0</v>
      </c>
      <c r="M117" s="28">
        <v>0</v>
      </c>
      <c r="N117" s="28">
        <v>0</v>
      </c>
      <c r="O117" s="28">
        <v>0</v>
      </c>
      <c r="P117" s="27">
        <f t="shared" si="10"/>
        <v>11367</v>
      </c>
    </row>
    <row r="118" spans="1:16" s="104" customFormat="1" ht="39" customHeight="1">
      <c r="A118" s="14" t="s">
        <v>227</v>
      </c>
      <c r="B118" s="15"/>
      <c r="C118" s="16"/>
      <c r="D118" s="83" t="s">
        <v>228</v>
      </c>
      <c r="E118" s="60">
        <f t="shared" si="11"/>
        <v>590422983</v>
      </c>
      <c r="F118" s="17">
        <f>F119+F174+F222</f>
        <v>590422983</v>
      </c>
      <c r="G118" s="17">
        <f>G119+G174+G222</f>
        <v>28907492</v>
      </c>
      <c r="H118" s="17">
        <f>H119+H174+H222</f>
        <v>1593927</v>
      </c>
      <c r="I118" s="17">
        <f>I119+I174+I222</f>
        <v>0</v>
      </c>
      <c r="J118" s="60">
        <f t="shared" si="12"/>
        <v>289660</v>
      </c>
      <c r="K118" s="17">
        <f>K119+K174+K222</f>
        <v>189660</v>
      </c>
      <c r="L118" s="17">
        <f>L119+L174+L222</f>
        <v>137800</v>
      </c>
      <c r="M118" s="17">
        <f>M119+M174+M222</f>
        <v>0</v>
      </c>
      <c r="N118" s="17">
        <f>N119+N174+N222</f>
        <v>100000</v>
      </c>
      <c r="O118" s="17">
        <f>O119+O174+O222</f>
        <v>100000</v>
      </c>
      <c r="P118" s="17">
        <f t="shared" si="10"/>
        <v>590712643</v>
      </c>
    </row>
    <row r="119" spans="1:16" s="107" customFormat="1" ht="48" customHeight="1">
      <c r="A119" s="29" t="s">
        <v>441</v>
      </c>
      <c r="B119" s="30"/>
      <c r="C119" s="31"/>
      <c r="D119" s="82" t="s">
        <v>440</v>
      </c>
      <c r="E119" s="62">
        <f t="shared" si="11"/>
        <v>208703096</v>
      </c>
      <c r="F119" s="22">
        <f>F120+F121+F123+F137+F144+F163+F165+F167+F169+F170+F172+F173</f>
        <v>208703096</v>
      </c>
      <c r="G119" s="22">
        <f>G120+G121+G123+G137+G144+G163+G165+G167+G169+G170+G172+G173</f>
        <v>9492295</v>
      </c>
      <c r="H119" s="22">
        <f>H120+H121+H123+H137+H144+H163+H165+H167+H169+H170+H172+H173</f>
        <v>586060</v>
      </c>
      <c r="I119" s="22">
        <f>I120+I121+I123+I137+I144+I163+I165+I167+I169+I170+I172+I173</f>
        <v>0</v>
      </c>
      <c r="J119" s="62">
        <f t="shared" si="12"/>
        <v>161560</v>
      </c>
      <c r="K119" s="22">
        <f>K120+K121+K123+K137+K144+K163+K165+K167+K169+K170+K172+K173</f>
        <v>61560</v>
      </c>
      <c r="L119" s="22">
        <f>L120+L121+L123+L137+L144+L163+L165+L167+L169+L170+L172+L173</f>
        <v>48000</v>
      </c>
      <c r="M119" s="22">
        <f>M120+M121+M123+M137+M144+M163+M165+M167+M169+M170+M172+M173</f>
        <v>0</v>
      </c>
      <c r="N119" s="22">
        <f>N120+N121+N123+N137+N144+N163+N165+N167+N169+N170+N172+N173</f>
        <v>100000</v>
      </c>
      <c r="O119" s="22">
        <f>O120+O121+O123+O137+O144+O163+O165+O167+O169+O170+O172+O173</f>
        <v>100000</v>
      </c>
      <c r="P119" s="22">
        <f t="shared" si="10"/>
        <v>208864656</v>
      </c>
    </row>
    <row r="120" spans="1:16" s="13" customFormat="1" ht="71.25">
      <c r="A120" s="5" t="s">
        <v>442</v>
      </c>
      <c r="B120" s="32" t="s">
        <v>37</v>
      </c>
      <c r="C120" s="32" t="s">
        <v>21</v>
      </c>
      <c r="D120" s="77" t="s">
        <v>38</v>
      </c>
      <c r="E120" s="62">
        <f t="shared" si="11"/>
        <v>7192700</v>
      </c>
      <c r="F120" s="23">
        <v>7192700</v>
      </c>
      <c r="G120" s="23">
        <v>5589295</v>
      </c>
      <c r="H120" s="23">
        <v>254160</v>
      </c>
      <c r="I120" s="23">
        <v>0</v>
      </c>
      <c r="J120" s="62">
        <f t="shared" si="12"/>
        <v>0</v>
      </c>
      <c r="K120" s="23">
        <v>0</v>
      </c>
      <c r="L120" s="23">
        <v>0</v>
      </c>
      <c r="M120" s="23">
        <v>0</v>
      </c>
      <c r="N120" s="23">
        <v>0</v>
      </c>
      <c r="O120" s="23">
        <v>0</v>
      </c>
      <c r="P120" s="22">
        <f t="shared" si="10"/>
        <v>7192700</v>
      </c>
    </row>
    <row r="121" spans="1:16" s="13" customFormat="1" ht="85.5">
      <c r="A121" s="5" t="s">
        <v>444</v>
      </c>
      <c r="B121" s="7" t="s">
        <v>229</v>
      </c>
      <c r="C121" s="6" t="s">
        <v>51</v>
      </c>
      <c r="D121" s="77" t="s">
        <v>483</v>
      </c>
      <c r="E121" s="62">
        <f t="shared" si="11"/>
        <v>4327356</v>
      </c>
      <c r="F121" s="23">
        <v>4327356</v>
      </c>
      <c r="G121" s="23">
        <v>0</v>
      </c>
      <c r="H121" s="23">
        <v>0</v>
      </c>
      <c r="I121" s="23">
        <v>0</v>
      </c>
      <c r="J121" s="62">
        <f t="shared" si="12"/>
        <v>0</v>
      </c>
      <c r="K121" s="23">
        <v>0</v>
      </c>
      <c r="L121" s="23">
        <v>0</v>
      </c>
      <c r="M121" s="23">
        <v>0</v>
      </c>
      <c r="N121" s="23">
        <v>0</v>
      </c>
      <c r="O121" s="23">
        <v>0</v>
      </c>
      <c r="P121" s="22">
        <f t="shared" si="10"/>
        <v>4327356</v>
      </c>
    </row>
    <row r="122" spans="1:16" s="13" customFormat="1" ht="195">
      <c r="A122" s="24"/>
      <c r="B122" s="25"/>
      <c r="C122" s="26"/>
      <c r="D122" s="86" t="s">
        <v>521</v>
      </c>
      <c r="E122" s="62">
        <f t="shared" si="11"/>
        <v>4327356</v>
      </c>
      <c r="F122" s="28">
        <f>F121</f>
        <v>4327356</v>
      </c>
      <c r="G122" s="28"/>
      <c r="H122" s="28"/>
      <c r="I122" s="28"/>
      <c r="J122" s="62">
        <f t="shared" si="12"/>
        <v>0</v>
      </c>
      <c r="K122" s="28"/>
      <c r="L122" s="28"/>
      <c r="M122" s="28"/>
      <c r="N122" s="28"/>
      <c r="O122" s="28"/>
      <c r="P122" s="27">
        <f t="shared" si="10"/>
        <v>4327356</v>
      </c>
    </row>
    <row r="123" spans="1:16" s="13" customFormat="1" ht="85.5">
      <c r="A123" s="18" t="s">
        <v>443</v>
      </c>
      <c r="B123" s="19"/>
      <c r="C123" s="20"/>
      <c r="D123" s="87" t="s">
        <v>490</v>
      </c>
      <c r="E123" s="61">
        <f t="shared" si="11"/>
        <v>94700000</v>
      </c>
      <c r="F123" s="21">
        <f>F124+F126+F129+F131+F133+F135</f>
        <v>94700000</v>
      </c>
      <c r="G123" s="21">
        <f>G124+G126+G129+G131+G133+G135</f>
        <v>0</v>
      </c>
      <c r="H123" s="21">
        <f>H124+H126+H129+H131+H133+H135</f>
        <v>0</v>
      </c>
      <c r="I123" s="21">
        <f>I124+I126+I129+I131+I133+I135</f>
        <v>0</v>
      </c>
      <c r="J123" s="61">
        <f t="shared" si="12"/>
        <v>0</v>
      </c>
      <c r="K123" s="21">
        <f>K124+K126+K129+K131+K133+K135</f>
        <v>0</v>
      </c>
      <c r="L123" s="21">
        <f>L124+L126+L129+L131+L133+L135</f>
        <v>0</v>
      </c>
      <c r="M123" s="21">
        <f>M124+M126+M129+M131+M133+M135</f>
        <v>0</v>
      </c>
      <c r="N123" s="21">
        <f>N124+N126+N129+N131+N133+N135</f>
        <v>0</v>
      </c>
      <c r="O123" s="21">
        <f>O124+O126+O129+O131+O133+O135</f>
        <v>0</v>
      </c>
      <c r="P123" s="21">
        <f t="shared" si="10"/>
        <v>94700000</v>
      </c>
    </row>
    <row r="124" spans="1:16" s="13" customFormat="1" ht="270">
      <c r="A124" s="24" t="s">
        <v>445</v>
      </c>
      <c r="B124" s="25" t="s">
        <v>230</v>
      </c>
      <c r="C124" s="26" t="s">
        <v>189</v>
      </c>
      <c r="D124" s="13" t="s">
        <v>486</v>
      </c>
      <c r="E124" s="63">
        <f t="shared" si="11"/>
        <v>16215000</v>
      </c>
      <c r="F124" s="28">
        <v>16215000</v>
      </c>
      <c r="G124" s="28">
        <v>0</v>
      </c>
      <c r="H124" s="28">
        <v>0</v>
      </c>
      <c r="I124" s="28">
        <v>0</v>
      </c>
      <c r="J124" s="63">
        <f t="shared" si="12"/>
        <v>0</v>
      </c>
      <c r="K124" s="28">
        <v>0</v>
      </c>
      <c r="L124" s="28">
        <v>0</v>
      </c>
      <c r="M124" s="28">
        <v>0</v>
      </c>
      <c r="N124" s="28">
        <v>0</v>
      </c>
      <c r="O124" s="28">
        <v>0</v>
      </c>
      <c r="P124" s="27">
        <f t="shared" si="10"/>
        <v>16215000</v>
      </c>
    </row>
    <row r="125" spans="1:16" s="13" customFormat="1" ht="135">
      <c r="A125" s="34"/>
      <c r="B125" s="35"/>
      <c r="C125" s="36"/>
      <c r="D125" s="88" t="s">
        <v>524</v>
      </c>
      <c r="E125" s="63">
        <f t="shared" si="11"/>
        <v>16215000</v>
      </c>
      <c r="F125" s="37">
        <f>F124</f>
        <v>16215000</v>
      </c>
      <c r="G125" s="37"/>
      <c r="H125" s="37"/>
      <c r="I125" s="37"/>
      <c r="J125" s="63">
        <f t="shared" si="12"/>
        <v>0</v>
      </c>
      <c r="K125" s="37"/>
      <c r="L125" s="37"/>
      <c r="M125" s="37"/>
      <c r="N125" s="37"/>
      <c r="O125" s="37"/>
      <c r="P125" s="27">
        <f t="shared" si="10"/>
        <v>16215000</v>
      </c>
    </row>
    <row r="126" spans="1:16" s="13" customFormat="1" ht="345">
      <c r="A126" s="133" t="s">
        <v>446</v>
      </c>
      <c r="B126" s="135" t="s">
        <v>231</v>
      </c>
      <c r="C126" s="131" t="s">
        <v>189</v>
      </c>
      <c r="D126" s="89" t="s">
        <v>487</v>
      </c>
      <c r="E126" s="119">
        <f>F126+I126</f>
        <v>1527500</v>
      </c>
      <c r="F126" s="117">
        <v>1527500</v>
      </c>
      <c r="G126" s="117">
        <v>0</v>
      </c>
      <c r="H126" s="117">
        <v>0</v>
      </c>
      <c r="I126" s="117">
        <v>0</v>
      </c>
      <c r="J126" s="119">
        <f>K126+N126</f>
        <v>0</v>
      </c>
      <c r="K126" s="117">
        <v>0</v>
      </c>
      <c r="L126" s="117">
        <v>0</v>
      </c>
      <c r="M126" s="117">
        <v>0</v>
      </c>
      <c r="N126" s="117">
        <v>0</v>
      </c>
      <c r="O126" s="117">
        <v>0</v>
      </c>
      <c r="P126" s="123">
        <f t="shared" si="10"/>
        <v>1527500</v>
      </c>
    </row>
    <row r="127" spans="1:16" s="13" customFormat="1" ht="409.5">
      <c r="A127" s="134"/>
      <c r="B127" s="136"/>
      <c r="C127" s="132"/>
      <c r="D127" s="90" t="s">
        <v>488</v>
      </c>
      <c r="E127" s="119"/>
      <c r="F127" s="118"/>
      <c r="G127" s="118"/>
      <c r="H127" s="118"/>
      <c r="I127" s="118"/>
      <c r="J127" s="119"/>
      <c r="K127" s="118"/>
      <c r="L127" s="118"/>
      <c r="M127" s="118"/>
      <c r="N127" s="118"/>
      <c r="O127" s="118"/>
      <c r="P127" s="124"/>
    </row>
    <row r="128" spans="1:16" s="13" customFormat="1" ht="135">
      <c r="A128" s="38"/>
      <c r="B128" s="39"/>
      <c r="C128" s="40"/>
      <c r="D128" s="88" t="s">
        <v>524</v>
      </c>
      <c r="E128" s="63">
        <f>F128+I128</f>
        <v>1527500</v>
      </c>
      <c r="F128" s="41">
        <f>F126</f>
        <v>1527500</v>
      </c>
      <c r="G128" s="41"/>
      <c r="H128" s="41"/>
      <c r="I128" s="41"/>
      <c r="J128" s="63">
        <f>K128+N128</f>
        <v>0</v>
      </c>
      <c r="K128" s="41"/>
      <c r="L128" s="41"/>
      <c r="M128" s="41"/>
      <c r="N128" s="41"/>
      <c r="O128" s="41"/>
      <c r="P128" s="42">
        <f>E128+J128</f>
        <v>1527500</v>
      </c>
    </row>
    <row r="129" spans="1:16" s="13" customFormat="1" ht="122.25" customHeight="1">
      <c r="A129" s="24" t="s">
        <v>447</v>
      </c>
      <c r="B129" s="25" t="s">
        <v>232</v>
      </c>
      <c r="C129" s="26" t="s">
        <v>192</v>
      </c>
      <c r="D129" s="91" t="s">
        <v>233</v>
      </c>
      <c r="E129" s="63">
        <f aca="true" t="shared" si="14" ref="E129:E143">F129+I129</f>
        <v>2010700</v>
      </c>
      <c r="F129" s="28">
        <v>2010700</v>
      </c>
      <c r="G129" s="28">
        <v>0</v>
      </c>
      <c r="H129" s="28">
        <v>0</v>
      </c>
      <c r="I129" s="28">
        <v>0</v>
      </c>
      <c r="J129" s="63">
        <f aca="true" t="shared" si="15" ref="J129:J150">K129+N129</f>
        <v>0</v>
      </c>
      <c r="K129" s="28">
        <v>0</v>
      </c>
      <c r="L129" s="28">
        <v>0</v>
      </c>
      <c r="M129" s="28">
        <v>0</v>
      </c>
      <c r="N129" s="28">
        <v>0</v>
      </c>
      <c r="O129" s="28">
        <v>0</v>
      </c>
      <c r="P129" s="27">
        <f t="shared" si="10"/>
        <v>2010700</v>
      </c>
    </row>
    <row r="130" spans="1:16" s="13" customFormat="1" ht="135">
      <c r="A130" s="24"/>
      <c r="B130" s="25"/>
      <c r="C130" s="26"/>
      <c r="D130" s="88" t="s">
        <v>524</v>
      </c>
      <c r="E130" s="63">
        <f t="shared" si="14"/>
        <v>2010700</v>
      </c>
      <c r="F130" s="28">
        <f>F129</f>
        <v>2010700</v>
      </c>
      <c r="G130" s="28"/>
      <c r="H130" s="28"/>
      <c r="I130" s="28"/>
      <c r="J130" s="63">
        <f t="shared" si="15"/>
        <v>0</v>
      </c>
      <c r="K130" s="28"/>
      <c r="L130" s="28"/>
      <c r="M130" s="28"/>
      <c r="N130" s="28"/>
      <c r="O130" s="28"/>
      <c r="P130" s="27">
        <f t="shared" si="10"/>
        <v>2010700</v>
      </c>
    </row>
    <row r="131" spans="1:16" s="13" customFormat="1" ht="225.75" customHeight="1">
      <c r="A131" s="24" t="s">
        <v>448</v>
      </c>
      <c r="B131" s="25" t="s">
        <v>234</v>
      </c>
      <c r="C131" s="26" t="s">
        <v>192</v>
      </c>
      <c r="D131" s="92" t="s">
        <v>489</v>
      </c>
      <c r="E131" s="63">
        <f t="shared" si="14"/>
        <v>29200</v>
      </c>
      <c r="F131" s="28">
        <v>29200</v>
      </c>
      <c r="G131" s="28">
        <v>0</v>
      </c>
      <c r="H131" s="28">
        <v>0</v>
      </c>
      <c r="I131" s="28">
        <v>0</v>
      </c>
      <c r="J131" s="63">
        <f t="shared" si="15"/>
        <v>0</v>
      </c>
      <c r="K131" s="28">
        <v>0</v>
      </c>
      <c r="L131" s="28">
        <v>0</v>
      </c>
      <c r="M131" s="28">
        <v>0</v>
      </c>
      <c r="N131" s="28">
        <v>0</v>
      </c>
      <c r="O131" s="28">
        <v>0</v>
      </c>
      <c r="P131" s="27">
        <f t="shared" si="10"/>
        <v>29200</v>
      </c>
    </row>
    <row r="132" spans="1:16" s="13" customFormat="1" ht="135">
      <c r="A132" s="24"/>
      <c r="B132" s="25"/>
      <c r="C132" s="26"/>
      <c r="D132" s="88" t="s">
        <v>524</v>
      </c>
      <c r="E132" s="63">
        <f t="shared" si="14"/>
        <v>29200</v>
      </c>
      <c r="F132" s="28">
        <f>F131</f>
        <v>29200</v>
      </c>
      <c r="G132" s="28"/>
      <c r="H132" s="28"/>
      <c r="I132" s="28"/>
      <c r="J132" s="63">
        <f t="shared" si="15"/>
        <v>0</v>
      </c>
      <c r="K132" s="28"/>
      <c r="L132" s="28"/>
      <c r="M132" s="28"/>
      <c r="N132" s="28"/>
      <c r="O132" s="28"/>
      <c r="P132" s="27">
        <f t="shared" si="10"/>
        <v>29200</v>
      </c>
    </row>
    <row r="133" spans="1:16" s="13" customFormat="1" ht="30">
      <c r="A133" s="24" t="s">
        <v>449</v>
      </c>
      <c r="B133" s="25" t="s">
        <v>235</v>
      </c>
      <c r="C133" s="26" t="s">
        <v>192</v>
      </c>
      <c r="D133" s="93" t="s">
        <v>236</v>
      </c>
      <c r="E133" s="63">
        <f t="shared" si="14"/>
        <v>2810600</v>
      </c>
      <c r="F133" s="28">
        <v>2810600</v>
      </c>
      <c r="G133" s="28">
        <v>0</v>
      </c>
      <c r="H133" s="28">
        <v>0</v>
      </c>
      <c r="I133" s="28">
        <v>0</v>
      </c>
      <c r="J133" s="63">
        <f t="shared" si="15"/>
        <v>0</v>
      </c>
      <c r="K133" s="28">
        <v>0</v>
      </c>
      <c r="L133" s="28">
        <v>0</v>
      </c>
      <c r="M133" s="28">
        <v>0</v>
      </c>
      <c r="N133" s="28">
        <v>0</v>
      </c>
      <c r="O133" s="28">
        <v>0</v>
      </c>
      <c r="P133" s="27">
        <f t="shared" si="10"/>
        <v>2810600</v>
      </c>
    </row>
    <row r="134" spans="1:16" s="13" customFormat="1" ht="137.25" customHeight="1">
      <c r="A134" s="24"/>
      <c r="B134" s="25"/>
      <c r="C134" s="26"/>
      <c r="D134" s="13" t="s">
        <v>524</v>
      </c>
      <c r="E134" s="63">
        <f t="shared" si="14"/>
        <v>2810600</v>
      </c>
      <c r="F134" s="28">
        <f>F133</f>
        <v>2810600</v>
      </c>
      <c r="G134" s="28"/>
      <c r="H134" s="28"/>
      <c r="I134" s="28"/>
      <c r="J134" s="63">
        <f t="shared" si="15"/>
        <v>0</v>
      </c>
      <c r="K134" s="28"/>
      <c r="L134" s="28"/>
      <c r="M134" s="28"/>
      <c r="N134" s="28"/>
      <c r="O134" s="28"/>
      <c r="P134" s="27">
        <f t="shared" si="10"/>
        <v>2810600</v>
      </c>
    </row>
    <row r="135" spans="1:16" s="13" customFormat="1" ht="45">
      <c r="A135" s="24" t="s">
        <v>450</v>
      </c>
      <c r="B135" s="25" t="s">
        <v>237</v>
      </c>
      <c r="C135" s="26" t="s">
        <v>229</v>
      </c>
      <c r="D135" s="93" t="s">
        <v>238</v>
      </c>
      <c r="E135" s="63">
        <f t="shared" si="14"/>
        <v>72107000</v>
      </c>
      <c r="F135" s="28">
        <v>72107000</v>
      </c>
      <c r="G135" s="28">
        <v>0</v>
      </c>
      <c r="H135" s="28">
        <v>0</v>
      </c>
      <c r="I135" s="28">
        <v>0</v>
      </c>
      <c r="J135" s="63">
        <f t="shared" si="15"/>
        <v>0</v>
      </c>
      <c r="K135" s="28">
        <v>0</v>
      </c>
      <c r="L135" s="28">
        <v>0</v>
      </c>
      <c r="M135" s="28">
        <v>0</v>
      </c>
      <c r="N135" s="28">
        <v>0</v>
      </c>
      <c r="O135" s="28">
        <v>0</v>
      </c>
      <c r="P135" s="27">
        <f t="shared" si="10"/>
        <v>72107000</v>
      </c>
    </row>
    <row r="136" spans="1:16" s="13" customFormat="1" ht="145.5" customHeight="1">
      <c r="A136" s="24"/>
      <c r="B136" s="25"/>
      <c r="C136" s="26"/>
      <c r="D136" s="13" t="s">
        <v>524</v>
      </c>
      <c r="E136" s="63">
        <f>F136+I136</f>
        <v>72107000</v>
      </c>
      <c r="F136" s="28">
        <f>F135</f>
        <v>72107000</v>
      </c>
      <c r="G136" s="28"/>
      <c r="H136" s="28"/>
      <c r="I136" s="28"/>
      <c r="J136" s="63">
        <f>K136+N136</f>
        <v>0</v>
      </c>
      <c r="K136" s="28"/>
      <c r="L136" s="28"/>
      <c r="M136" s="28"/>
      <c r="N136" s="28"/>
      <c r="O136" s="28"/>
      <c r="P136" s="27">
        <f t="shared" si="10"/>
        <v>72107000</v>
      </c>
    </row>
    <row r="137" spans="1:16" s="13" customFormat="1" ht="57">
      <c r="A137" s="18" t="s">
        <v>451</v>
      </c>
      <c r="B137" s="19"/>
      <c r="C137" s="20"/>
      <c r="D137" s="94" t="s">
        <v>239</v>
      </c>
      <c r="E137" s="61">
        <f t="shared" si="14"/>
        <v>126740</v>
      </c>
      <c r="F137" s="21">
        <f>F138+F140+F142</f>
        <v>126740</v>
      </c>
      <c r="G137" s="21">
        <f>G138+G140+G142</f>
        <v>0</v>
      </c>
      <c r="H137" s="21">
        <f>H138+H140+H142</f>
        <v>0</v>
      </c>
      <c r="I137" s="21">
        <f>I138+I140+I142</f>
        <v>0</v>
      </c>
      <c r="J137" s="61">
        <f t="shared" si="15"/>
        <v>0</v>
      </c>
      <c r="K137" s="21">
        <f>K138+K140+K142</f>
        <v>0</v>
      </c>
      <c r="L137" s="21">
        <f>L138+L140+L142</f>
        <v>0</v>
      </c>
      <c r="M137" s="21">
        <f>M138+M140+M142</f>
        <v>0</v>
      </c>
      <c r="N137" s="21">
        <f>N138+N140+N142</f>
        <v>0</v>
      </c>
      <c r="O137" s="21">
        <f>O138+O140+O142</f>
        <v>0</v>
      </c>
      <c r="P137" s="21">
        <f t="shared" si="10"/>
        <v>126740</v>
      </c>
    </row>
    <row r="138" spans="1:16" s="13" customFormat="1" ht="225">
      <c r="A138" s="24" t="s">
        <v>452</v>
      </c>
      <c r="B138" s="25" t="s">
        <v>240</v>
      </c>
      <c r="C138" s="26" t="s">
        <v>189</v>
      </c>
      <c r="D138" s="93" t="s">
        <v>492</v>
      </c>
      <c r="E138" s="63">
        <f t="shared" si="14"/>
        <v>34520</v>
      </c>
      <c r="F138" s="28">
        <v>34520</v>
      </c>
      <c r="G138" s="28">
        <v>0</v>
      </c>
      <c r="H138" s="28">
        <v>0</v>
      </c>
      <c r="I138" s="28">
        <v>0</v>
      </c>
      <c r="J138" s="63">
        <f t="shared" si="15"/>
        <v>0</v>
      </c>
      <c r="K138" s="28">
        <v>0</v>
      </c>
      <c r="L138" s="28">
        <v>0</v>
      </c>
      <c r="M138" s="28">
        <v>0</v>
      </c>
      <c r="N138" s="28">
        <v>0</v>
      </c>
      <c r="O138" s="28">
        <v>0</v>
      </c>
      <c r="P138" s="27">
        <f t="shared" si="10"/>
        <v>34520</v>
      </c>
    </row>
    <row r="139" spans="1:16" s="13" customFormat="1" ht="79.5" customHeight="1">
      <c r="A139" s="24"/>
      <c r="B139" s="25"/>
      <c r="C139" s="26"/>
      <c r="D139" s="13" t="s">
        <v>523</v>
      </c>
      <c r="E139" s="63">
        <f t="shared" si="14"/>
        <v>34520</v>
      </c>
      <c r="F139" s="28">
        <f>F138</f>
        <v>34520</v>
      </c>
      <c r="G139" s="28"/>
      <c r="H139" s="28"/>
      <c r="I139" s="28"/>
      <c r="J139" s="63">
        <f t="shared" si="15"/>
        <v>0</v>
      </c>
      <c r="K139" s="28"/>
      <c r="L139" s="28"/>
      <c r="M139" s="28"/>
      <c r="N139" s="28"/>
      <c r="O139" s="28"/>
      <c r="P139" s="27">
        <f t="shared" si="10"/>
        <v>34520</v>
      </c>
    </row>
    <row r="140" spans="1:16" s="13" customFormat="1" ht="45">
      <c r="A140" s="24" t="s">
        <v>453</v>
      </c>
      <c r="B140" s="25" t="s">
        <v>241</v>
      </c>
      <c r="C140" s="26" t="s">
        <v>192</v>
      </c>
      <c r="D140" s="93" t="s">
        <v>242</v>
      </c>
      <c r="E140" s="63">
        <f t="shared" si="14"/>
        <v>11220</v>
      </c>
      <c r="F140" s="28">
        <v>11220</v>
      </c>
      <c r="G140" s="28">
        <v>0</v>
      </c>
      <c r="H140" s="28">
        <v>0</v>
      </c>
      <c r="I140" s="28">
        <v>0</v>
      </c>
      <c r="J140" s="63">
        <f t="shared" si="15"/>
        <v>0</v>
      </c>
      <c r="K140" s="28">
        <v>0</v>
      </c>
      <c r="L140" s="28">
        <v>0</v>
      </c>
      <c r="M140" s="28">
        <v>0</v>
      </c>
      <c r="N140" s="28">
        <v>0</v>
      </c>
      <c r="O140" s="28">
        <v>0</v>
      </c>
      <c r="P140" s="27">
        <f t="shared" si="10"/>
        <v>11220</v>
      </c>
    </row>
    <row r="141" spans="1:16" s="13" customFormat="1" ht="75">
      <c r="A141" s="24"/>
      <c r="B141" s="25"/>
      <c r="C141" s="26"/>
      <c r="D141" s="13" t="s">
        <v>523</v>
      </c>
      <c r="E141" s="63">
        <f>F141+I141</f>
        <v>11220</v>
      </c>
      <c r="F141" s="28">
        <f>F140</f>
        <v>11220</v>
      </c>
      <c r="G141" s="28"/>
      <c r="H141" s="28"/>
      <c r="I141" s="28"/>
      <c r="J141" s="63">
        <f>K141+N141</f>
        <v>0</v>
      </c>
      <c r="K141" s="28"/>
      <c r="L141" s="28"/>
      <c r="M141" s="28"/>
      <c r="N141" s="28"/>
      <c r="O141" s="28"/>
      <c r="P141" s="27">
        <f t="shared" si="10"/>
        <v>11220</v>
      </c>
    </row>
    <row r="142" spans="1:16" s="13" customFormat="1" ht="60">
      <c r="A142" s="24" t="s">
        <v>454</v>
      </c>
      <c r="B142" s="25" t="s">
        <v>243</v>
      </c>
      <c r="C142" s="26" t="s">
        <v>229</v>
      </c>
      <c r="D142" s="93" t="s">
        <v>244</v>
      </c>
      <c r="E142" s="63">
        <f t="shared" si="14"/>
        <v>81000</v>
      </c>
      <c r="F142" s="28">
        <v>81000</v>
      </c>
      <c r="G142" s="28">
        <v>0</v>
      </c>
      <c r="H142" s="28">
        <v>0</v>
      </c>
      <c r="I142" s="28">
        <v>0</v>
      </c>
      <c r="J142" s="63">
        <f t="shared" si="15"/>
        <v>0</v>
      </c>
      <c r="K142" s="28">
        <v>0</v>
      </c>
      <c r="L142" s="28">
        <v>0</v>
      </c>
      <c r="M142" s="28">
        <v>0</v>
      </c>
      <c r="N142" s="28">
        <v>0</v>
      </c>
      <c r="O142" s="28">
        <v>0</v>
      </c>
      <c r="P142" s="27">
        <f t="shared" si="10"/>
        <v>81000</v>
      </c>
    </row>
    <row r="143" spans="1:16" s="13" customFormat="1" ht="75">
      <c r="A143" s="24"/>
      <c r="B143" s="25"/>
      <c r="C143" s="26"/>
      <c r="D143" s="13" t="s">
        <v>523</v>
      </c>
      <c r="E143" s="63">
        <f t="shared" si="14"/>
        <v>81000</v>
      </c>
      <c r="F143" s="28">
        <f>F142</f>
        <v>81000</v>
      </c>
      <c r="G143" s="28"/>
      <c r="H143" s="28"/>
      <c r="I143" s="28"/>
      <c r="J143" s="63">
        <f t="shared" si="15"/>
        <v>0</v>
      </c>
      <c r="K143" s="28"/>
      <c r="L143" s="28"/>
      <c r="M143" s="28"/>
      <c r="N143" s="28"/>
      <c r="O143" s="28"/>
      <c r="P143" s="27">
        <f t="shared" si="10"/>
        <v>81000</v>
      </c>
    </row>
    <row r="144" spans="1:16" s="13" customFormat="1" ht="57">
      <c r="A144" s="18" t="s">
        <v>455</v>
      </c>
      <c r="B144" s="19"/>
      <c r="C144" s="20"/>
      <c r="D144" s="94" t="s">
        <v>245</v>
      </c>
      <c r="E144" s="61">
        <f aca="true" t="shared" si="16" ref="E144:E150">F144+I144</f>
        <v>91193300</v>
      </c>
      <c r="F144" s="21">
        <f>F145+F147+F149+F151+F153+F155+F157+F159+F161</f>
        <v>91193300</v>
      </c>
      <c r="G144" s="21">
        <f>G145+G147+G149+G151+G153+G155+G157+G159+G161</f>
        <v>0</v>
      </c>
      <c r="H144" s="21">
        <f>H145+H147+H149+H151+H153+H155+H157+H159+H161</f>
        <v>0</v>
      </c>
      <c r="I144" s="21">
        <f>I145+I147+I149+I151+I153+I155+I157+I159+I161</f>
        <v>0</v>
      </c>
      <c r="J144" s="61">
        <f t="shared" si="15"/>
        <v>0</v>
      </c>
      <c r="K144" s="21">
        <f>K145+K147+K149+K151+K153+K155+K157+K159+K161</f>
        <v>0</v>
      </c>
      <c r="L144" s="21">
        <f>L145+L147+L149+L151+L153+L155+L157+L159+L161</f>
        <v>0</v>
      </c>
      <c r="M144" s="21">
        <f>M145+M147+M149+M151+M153+M155+M157+M159+M161</f>
        <v>0</v>
      </c>
      <c r="N144" s="21">
        <f>N145+N147+N149+N151+N153+N155+N157+N159+N161</f>
        <v>0</v>
      </c>
      <c r="O144" s="21">
        <f>O145+O147+O149+O151+O153+O155+O157+O159+O161</f>
        <v>0</v>
      </c>
      <c r="P144" s="21">
        <f t="shared" si="10"/>
        <v>91193300</v>
      </c>
    </row>
    <row r="145" spans="1:16" s="13" customFormat="1" ht="30">
      <c r="A145" s="24" t="s">
        <v>456</v>
      </c>
      <c r="B145" s="25" t="s">
        <v>246</v>
      </c>
      <c r="C145" s="26" t="s">
        <v>60</v>
      </c>
      <c r="D145" s="93" t="s">
        <v>247</v>
      </c>
      <c r="E145" s="63">
        <f t="shared" si="16"/>
        <v>830500</v>
      </c>
      <c r="F145" s="28">
        <v>830500</v>
      </c>
      <c r="G145" s="28">
        <v>0</v>
      </c>
      <c r="H145" s="28">
        <v>0</v>
      </c>
      <c r="I145" s="28">
        <v>0</v>
      </c>
      <c r="J145" s="63">
        <f t="shared" si="15"/>
        <v>0</v>
      </c>
      <c r="K145" s="28">
        <v>0</v>
      </c>
      <c r="L145" s="28">
        <v>0</v>
      </c>
      <c r="M145" s="28">
        <v>0</v>
      </c>
      <c r="N145" s="28">
        <v>0</v>
      </c>
      <c r="O145" s="28">
        <v>0</v>
      </c>
      <c r="P145" s="27">
        <f t="shared" si="10"/>
        <v>830500</v>
      </c>
    </row>
    <row r="146" spans="1:16" s="13" customFormat="1" ht="120">
      <c r="A146" s="24"/>
      <c r="B146" s="25"/>
      <c r="C146" s="26"/>
      <c r="D146" s="13" t="s">
        <v>522</v>
      </c>
      <c r="E146" s="63">
        <f t="shared" si="16"/>
        <v>830500</v>
      </c>
      <c r="F146" s="28">
        <f>F145</f>
        <v>830500</v>
      </c>
      <c r="G146" s="28"/>
      <c r="H146" s="28"/>
      <c r="I146" s="28"/>
      <c r="J146" s="63">
        <f t="shared" si="15"/>
        <v>0</v>
      </c>
      <c r="K146" s="28"/>
      <c r="L146" s="28"/>
      <c r="M146" s="28"/>
      <c r="N146" s="28"/>
      <c r="O146" s="28"/>
      <c r="P146" s="27">
        <f t="shared" si="10"/>
        <v>830500</v>
      </c>
    </row>
    <row r="147" spans="1:16" s="13" customFormat="1" ht="30">
      <c r="A147" s="24" t="s">
        <v>457</v>
      </c>
      <c r="B147" s="25" t="s">
        <v>248</v>
      </c>
      <c r="C147" s="26" t="s">
        <v>60</v>
      </c>
      <c r="D147" s="93" t="s">
        <v>249</v>
      </c>
      <c r="E147" s="63">
        <f t="shared" si="16"/>
        <v>301000</v>
      </c>
      <c r="F147" s="28">
        <v>301000</v>
      </c>
      <c r="G147" s="28">
        <v>0</v>
      </c>
      <c r="H147" s="28">
        <v>0</v>
      </c>
      <c r="I147" s="28">
        <v>0</v>
      </c>
      <c r="J147" s="63">
        <f t="shared" si="15"/>
        <v>0</v>
      </c>
      <c r="K147" s="28">
        <v>0</v>
      </c>
      <c r="L147" s="28">
        <v>0</v>
      </c>
      <c r="M147" s="28">
        <v>0</v>
      </c>
      <c r="N147" s="28">
        <v>0</v>
      </c>
      <c r="O147" s="28">
        <v>0</v>
      </c>
      <c r="P147" s="27">
        <f t="shared" si="10"/>
        <v>301000</v>
      </c>
    </row>
    <row r="148" spans="1:16" s="13" customFormat="1" ht="120">
      <c r="A148" s="24"/>
      <c r="B148" s="25"/>
      <c r="C148" s="26"/>
      <c r="D148" s="13" t="s">
        <v>522</v>
      </c>
      <c r="E148" s="63">
        <f t="shared" si="16"/>
        <v>301000</v>
      </c>
      <c r="F148" s="28">
        <f>F147</f>
        <v>301000</v>
      </c>
      <c r="G148" s="28"/>
      <c r="H148" s="28"/>
      <c r="I148" s="28"/>
      <c r="J148" s="63">
        <f t="shared" si="15"/>
        <v>0</v>
      </c>
      <c r="K148" s="28"/>
      <c r="L148" s="28"/>
      <c r="M148" s="28"/>
      <c r="N148" s="28"/>
      <c r="O148" s="28"/>
      <c r="P148" s="27">
        <f t="shared" si="10"/>
        <v>301000</v>
      </c>
    </row>
    <row r="149" spans="1:16" s="13" customFormat="1" ht="21" customHeight="1">
      <c r="A149" s="24" t="s">
        <v>458</v>
      </c>
      <c r="B149" s="25" t="s">
        <v>250</v>
      </c>
      <c r="C149" s="26" t="s">
        <v>60</v>
      </c>
      <c r="D149" s="79" t="s">
        <v>251</v>
      </c>
      <c r="E149" s="63">
        <f t="shared" si="16"/>
        <v>38601500</v>
      </c>
      <c r="F149" s="28">
        <v>38601500</v>
      </c>
      <c r="G149" s="28">
        <v>0</v>
      </c>
      <c r="H149" s="28">
        <v>0</v>
      </c>
      <c r="I149" s="28">
        <v>0</v>
      </c>
      <c r="J149" s="63">
        <f t="shared" si="15"/>
        <v>0</v>
      </c>
      <c r="K149" s="28">
        <v>0</v>
      </c>
      <c r="L149" s="28">
        <v>0</v>
      </c>
      <c r="M149" s="28">
        <v>0</v>
      </c>
      <c r="N149" s="28">
        <v>0</v>
      </c>
      <c r="O149" s="28">
        <v>0</v>
      </c>
      <c r="P149" s="27">
        <f t="shared" si="10"/>
        <v>38601500</v>
      </c>
    </row>
    <row r="150" spans="1:16" s="13" customFormat="1" ht="120">
      <c r="A150" s="24"/>
      <c r="B150" s="25"/>
      <c r="C150" s="26"/>
      <c r="D150" s="13" t="s">
        <v>522</v>
      </c>
      <c r="E150" s="63">
        <f t="shared" si="16"/>
        <v>38601500</v>
      </c>
      <c r="F150" s="28">
        <f>F149</f>
        <v>38601500</v>
      </c>
      <c r="G150" s="28"/>
      <c r="H150" s="28"/>
      <c r="I150" s="28"/>
      <c r="J150" s="63">
        <f t="shared" si="15"/>
        <v>0</v>
      </c>
      <c r="K150" s="28"/>
      <c r="L150" s="28"/>
      <c r="M150" s="28"/>
      <c r="N150" s="28"/>
      <c r="O150" s="28"/>
      <c r="P150" s="27">
        <f t="shared" si="10"/>
        <v>38601500</v>
      </c>
    </row>
    <row r="151" spans="1:16" s="13" customFormat="1" ht="30">
      <c r="A151" s="24" t="s">
        <v>459</v>
      </c>
      <c r="B151" s="25" t="s">
        <v>252</v>
      </c>
      <c r="C151" s="26" t="s">
        <v>60</v>
      </c>
      <c r="D151" s="79" t="s">
        <v>253</v>
      </c>
      <c r="E151" s="63">
        <f>F151+I151</f>
        <v>4350100</v>
      </c>
      <c r="F151" s="28">
        <v>4350100</v>
      </c>
      <c r="G151" s="28">
        <v>0</v>
      </c>
      <c r="H151" s="28">
        <v>0</v>
      </c>
      <c r="I151" s="28">
        <v>0</v>
      </c>
      <c r="J151" s="63">
        <f>K151+N151</f>
        <v>0</v>
      </c>
      <c r="K151" s="28">
        <v>0</v>
      </c>
      <c r="L151" s="28">
        <v>0</v>
      </c>
      <c r="M151" s="28">
        <v>0</v>
      </c>
      <c r="N151" s="28">
        <v>0</v>
      </c>
      <c r="O151" s="28">
        <v>0</v>
      </c>
      <c r="P151" s="27">
        <f t="shared" si="10"/>
        <v>4350100</v>
      </c>
    </row>
    <row r="152" spans="1:16" s="13" customFormat="1" ht="120">
      <c r="A152" s="24"/>
      <c r="B152" s="25"/>
      <c r="C152" s="26"/>
      <c r="D152" s="13" t="s">
        <v>522</v>
      </c>
      <c r="E152" s="63">
        <f>F152</f>
        <v>4350100</v>
      </c>
      <c r="F152" s="28">
        <f>F151</f>
        <v>4350100</v>
      </c>
      <c r="G152" s="28"/>
      <c r="H152" s="28"/>
      <c r="I152" s="28"/>
      <c r="J152" s="63">
        <f>K152</f>
        <v>0</v>
      </c>
      <c r="K152" s="28"/>
      <c r="L152" s="28"/>
      <c r="M152" s="28"/>
      <c r="N152" s="28"/>
      <c r="O152" s="28"/>
      <c r="P152" s="27">
        <f t="shared" si="10"/>
        <v>4350100</v>
      </c>
    </row>
    <row r="153" spans="1:16" s="13" customFormat="1" ht="30">
      <c r="A153" s="24" t="s">
        <v>460</v>
      </c>
      <c r="B153" s="25" t="s">
        <v>254</v>
      </c>
      <c r="C153" s="26" t="s">
        <v>60</v>
      </c>
      <c r="D153" s="79" t="s">
        <v>255</v>
      </c>
      <c r="E153" s="63">
        <f aca="true" t="shared" si="17" ref="E153:E166">F153+I153</f>
        <v>14501760</v>
      </c>
      <c r="F153" s="28">
        <v>14501760</v>
      </c>
      <c r="G153" s="28">
        <v>0</v>
      </c>
      <c r="H153" s="28">
        <v>0</v>
      </c>
      <c r="I153" s="28">
        <v>0</v>
      </c>
      <c r="J153" s="63">
        <f aca="true" t="shared" si="18" ref="J153:J166">K153+N153</f>
        <v>0</v>
      </c>
      <c r="K153" s="28">
        <v>0</v>
      </c>
      <c r="L153" s="28">
        <v>0</v>
      </c>
      <c r="M153" s="28">
        <v>0</v>
      </c>
      <c r="N153" s="28">
        <v>0</v>
      </c>
      <c r="O153" s="28">
        <v>0</v>
      </c>
      <c r="P153" s="27">
        <f t="shared" si="10"/>
        <v>14501760</v>
      </c>
    </row>
    <row r="154" spans="1:16" s="13" customFormat="1" ht="120">
      <c r="A154" s="24"/>
      <c r="B154" s="25"/>
      <c r="C154" s="26"/>
      <c r="D154" s="13" t="s">
        <v>522</v>
      </c>
      <c r="E154" s="63">
        <f t="shared" si="17"/>
        <v>14501760</v>
      </c>
      <c r="F154" s="28">
        <f>F153</f>
        <v>14501760</v>
      </c>
      <c r="G154" s="28"/>
      <c r="H154" s="28"/>
      <c r="I154" s="28"/>
      <c r="J154" s="63">
        <f t="shared" si="18"/>
        <v>0</v>
      </c>
      <c r="K154" s="28"/>
      <c r="L154" s="28"/>
      <c r="M154" s="28"/>
      <c r="N154" s="28"/>
      <c r="O154" s="28"/>
      <c r="P154" s="27">
        <f t="shared" si="10"/>
        <v>14501760</v>
      </c>
    </row>
    <row r="155" spans="1:16" s="13" customFormat="1" ht="30">
      <c r="A155" s="24" t="s">
        <v>461</v>
      </c>
      <c r="B155" s="25" t="s">
        <v>256</v>
      </c>
      <c r="C155" s="26" t="s">
        <v>60</v>
      </c>
      <c r="D155" s="79" t="s">
        <v>257</v>
      </c>
      <c r="E155" s="63">
        <f t="shared" si="17"/>
        <v>403600</v>
      </c>
      <c r="F155" s="28">
        <v>403600</v>
      </c>
      <c r="G155" s="28">
        <v>0</v>
      </c>
      <c r="H155" s="28">
        <v>0</v>
      </c>
      <c r="I155" s="28">
        <v>0</v>
      </c>
      <c r="J155" s="63">
        <f t="shared" si="18"/>
        <v>0</v>
      </c>
      <c r="K155" s="28">
        <v>0</v>
      </c>
      <c r="L155" s="28">
        <v>0</v>
      </c>
      <c r="M155" s="28">
        <v>0</v>
      </c>
      <c r="N155" s="28">
        <v>0</v>
      </c>
      <c r="O155" s="28">
        <v>0</v>
      </c>
      <c r="P155" s="27">
        <f t="shared" si="10"/>
        <v>403600</v>
      </c>
    </row>
    <row r="156" spans="1:16" s="13" customFormat="1" ht="120">
      <c r="A156" s="24"/>
      <c r="B156" s="25"/>
      <c r="C156" s="26"/>
      <c r="D156" s="13" t="s">
        <v>522</v>
      </c>
      <c r="E156" s="63">
        <f t="shared" si="17"/>
        <v>403600</v>
      </c>
      <c r="F156" s="28">
        <f>F155</f>
        <v>403600</v>
      </c>
      <c r="G156" s="28"/>
      <c r="H156" s="28"/>
      <c r="I156" s="28"/>
      <c r="J156" s="63">
        <f t="shared" si="18"/>
        <v>0</v>
      </c>
      <c r="K156" s="28"/>
      <c r="L156" s="28"/>
      <c r="M156" s="28"/>
      <c r="N156" s="28"/>
      <c r="O156" s="28"/>
      <c r="P156" s="27">
        <f t="shared" si="10"/>
        <v>403600</v>
      </c>
    </row>
    <row r="157" spans="1:16" s="13" customFormat="1" ht="15">
      <c r="A157" s="24" t="s">
        <v>462</v>
      </c>
      <c r="B157" s="25" t="s">
        <v>258</v>
      </c>
      <c r="C157" s="26" t="s">
        <v>60</v>
      </c>
      <c r="D157" s="79" t="s">
        <v>259</v>
      </c>
      <c r="E157" s="63">
        <f t="shared" si="17"/>
        <v>92840</v>
      </c>
      <c r="F157" s="28">
        <v>92840</v>
      </c>
      <c r="G157" s="28">
        <v>0</v>
      </c>
      <c r="H157" s="28">
        <v>0</v>
      </c>
      <c r="I157" s="28">
        <v>0</v>
      </c>
      <c r="J157" s="63">
        <f t="shared" si="18"/>
        <v>0</v>
      </c>
      <c r="K157" s="28">
        <v>0</v>
      </c>
      <c r="L157" s="28">
        <v>0</v>
      </c>
      <c r="M157" s="28">
        <v>0</v>
      </c>
      <c r="N157" s="28">
        <v>0</v>
      </c>
      <c r="O157" s="28">
        <v>0</v>
      </c>
      <c r="P157" s="27">
        <f t="shared" si="10"/>
        <v>92840</v>
      </c>
    </row>
    <row r="158" spans="1:16" s="13" customFormat="1" ht="120">
      <c r="A158" s="24"/>
      <c r="B158" s="25"/>
      <c r="C158" s="26"/>
      <c r="D158" s="13" t="s">
        <v>522</v>
      </c>
      <c r="E158" s="63">
        <f t="shared" si="17"/>
        <v>92840</v>
      </c>
      <c r="F158" s="28">
        <f>F157</f>
        <v>92840</v>
      </c>
      <c r="G158" s="28"/>
      <c r="H158" s="28"/>
      <c r="I158" s="28"/>
      <c r="J158" s="63">
        <f t="shared" si="18"/>
        <v>0</v>
      </c>
      <c r="K158" s="28"/>
      <c r="L158" s="28"/>
      <c r="M158" s="28"/>
      <c r="N158" s="28"/>
      <c r="O158" s="28"/>
      <c r="P158" s="27">
        <f t="shared" si="10"/>
        <v>92840</v>
      </c>
    </row>
    <row r="159" spans="1:16" s="13" customFormat="1" ht="30">
      <c r="A159" s="24" t="s">
        <v>463</v>
      </c>
      <c r="B159" s="25" t="s">
        <v>260</v>
      </c>
      <c r="C159" s="26" t="s">
        <v>60</v>
      </c>
      <c r="D159" s="79" t="s">
        <v>261</v>
      </c>
      <c r="E159" s="63">
        <f t="shared" si="17"/>
        <v>18601500</v>
      </c>
      <c r="F159" s="28">
        <v>18601500</v>
      </c>
      <c r="G159" s="28">
        <v>0</v>
      </c>
      <c r="H159" s="28">
        <v>0</v>
      </c>
      <c r="I159" s="28">
        <v>0</v>
      </c>
      <c r="J159" s="63">
        <f t="shared" si="18"/>
        <v>0</v>
      </c>
      <c r="K159" s="28">
        <v>0</v>
      </c>
      <c r="L159" s="28">
        <v>0</v>
      </c>
      <c r="M159" s="28">
        <v>0</v>
      </c>
      <c r="N159" s="28">
        <v>0</v>
      </c>
      <c r="O159" s="28">
        <v>0</v>
      </c>
      <c r="P159" s="27">
        <f t="shared" si="10"/>
        <v>18601500</v>
      </c>
    </row>
    <row r="160" spans="1:16" s="13" customFormat="1" ht="120">
      <c r="A160" s="24"/>
      <c r="B160" s="25"/>
      <c r="C160" s="26"/>
      <c r="D160" s="13" t="s">
        <v>522</v>
      </c>
      <c r="E160" s="63">
        <f t="shared" si="17"/>
        <v>18601500</v>
      </c>
      <c r="F160" s="28">
        <f>F159</f>
        <v>18601500</v>
      </c>
      <c r="G160" s="28"/>
      <c r="H160" s="28"/>
      <c r="I160" s="28"/>
      <c r="J160" s="63">
        <f t="shared" si="18"/>
        <v>0</v>
      </c>
      <c r="K160" s="28"/>
      <c r="L160" s="28"/>
      <c r="M160" s="28"/>
      <c r="N160" s="28"/>
      <c r="O160" s="28"/>
      <c r="P160" s="27">
        <f t="shared" si="10"/>
        <v>18601500</v>
      </c>
    </row>
    <row r="161" spans="1:16" s="13" customFormat="1" ht="30">
      <c r="A161" s="24" t="s">
        <v>464</v>
      </c>
      <c r="B161" s="25" t="s">
        <v>262</v>
      </c>
      <c r="C161" s="26" t="s">
        <v>52</v>
      </c>
      <c r="D161" s="79" t="s">
        <v>263</v>
      </c>
      <c r="E161" s="63">
        <f t="shared" si="17"/>
        <v>13510500</v>
      </c>
      <c r="F161" s="28">
        <v>13510500</v>
      </c>
      <c r="G161" s="28">
        <v>0</v>
      </c>
      <c r="H161" s="28">
        <v>0</v>
      </c>
      <c r="I161" s="28">
        <v>0</v>
      </c>
      <c r="J161" s="63">
        <f t="shared" si="18"/>
        <v>0</v>
      </c>
      <c r="K161" s="28">
        <v>0</v>
      </c>
      <c r="L161" s="28">
        <v>0</v>
      </c>
      <c r="M161" s="28">
        <v>0</v>
      </c>
      <c r="N161" s="28">
        <v>0</v>
      </c>
      <c r="O161" s="28">
        <v>0</v>
      </c>
      <c r="P161" s="27">
        <f t="shared" si="10"/>
        <v>13510500</v>
      </c>
    </row>
    <row r="162" spans="1:16" s="13" customFormat="1" ht="120">
      <c r="A162" s="24"/>
      <c r="B162" s="25"/>
      <c r="C162" s="26"/>
      <c r="D162" s="13" t="s">
        <v>522</v>
      </c>
      <c r="E162" s="63">
        <f t="shared" si="17"/>
        <v>13510500</v>
      </c>
      <c r="F162" s="28">
        <f>F161</f>
        <v>13510500</v>
      </c>
      <c r="G162" s="28"/>
      <c r="H162" s="28"/>
      <c r="I162" s="28"/>
      <c r="J162" s="63">
        <f t="shared" si="18"/>
        <v>0</v>
      </c>
      <c r="K162" s="28"/>
      <c r="L162" s="28"/>
      <c r="M162" s="28"/>
      <c r="N162" s="28"/>
      <c r="O162" s="28"/>
      <c r="P162" s="27">
        <f t="shared" si="10"/>
        <v>13510500</v>
      </c>
    </row>
    <row r="163" spans="1:16" s="13" customFormat="1" ht="42.75">
      <c r="A163" s="5" t="s">
        <v>465</v>
      </c>
      <c r="B163" s="7" t="s">
        <v>264</v>
      </c>
      <c r="C163" s="6" t="s">
        <v>52</v>
      </c>
      <c r="D163" s="77" t="s">
        <v>265</v>
      </c>
      <c r="E163" s="62">
        <f t="shared" si="17"/>
        <v>4509500</v>
      </c>
      <c r="F163" s="23">
        <v>4509500</v>
      </c>
      <c r="G163" s="23">
        <v>0</v>
      </c>
      <c r="H163" s="23">
        <v>0</v>
      </c>
      <c r="I163" s="23">
        <v>0</v>
      </c>
      <c r="J163" s="62">
        <f t="shared" si="18"/>
        <v>0</v>
      </c>
      <c r="K163" s="23">
        <v>0</v>
      </c>
      <c r="L163" s="23">
        <v>0</v>
      </c>
      <c r="M163" s="23">
        <v>0</v>
      </c>
      <c r="N163" s="23">
        <v>0</v>
      </c>
      <c r="O163" s="23">
        <v>0</v>
      </c>
      <c r="P163" s="22">
        <f t="shared" si="10"/>
        <v>4509500</v>
      </c>
    </row>
    <row r="164" spans="1:16" s="13" customFormat="1" ht="120">
      <c r="A164" s="24"/>
      <c r="B164" s="25"/>
      <c r="C164" s="26"/>
      <c r="D164" s="13" t="s">
        <v>522</v>
      </c>
      <c r="E164" s="63">
        <f t="shared" si="17"/>
        <v>4509500</v>
      </c>
      <c r="F164" s="28">
        <f>F163</f>
        <v>4509500</v>
      </c>
      <c r="G164" s="28"/>
      <c r="H164" s="28"/>
      <c r="I164" s="28"/>
      <c r="J164" s="63">
        <f t="shared" si="18"/>
        <v>0</v>
      </c>
      <c r="K164" s="28"/>
      <c r="L164" s="28"/>
      <c r="M164" s="28"/>
      <c r="N164" s="28"/>
      <c r="O164" s="28"/>
      <c r="P164" s="27">
        <f t="shared" si="10"/>
        <v>4509500</v>
      </c>
    </row>
    <row r="165" spans="1:16" s="13" customFormat="1" ht="42.75">
      <c r="A165" s="18" t="s">
        <v>466</v>
      </c>
      <c r="B165" s="19"/>
      <c r="C165" s="20"/>
      <c r="D165" s="78" t="s">
        <v>266</v>
      </c>
      <c r="E165" s="61">
        <f t="shared" si="17"/>
        <v>5354100</v>
      </c>
      <c r="F165" s="21">
        <f>F166</f>
        <v>5354100</v>
      </c>
      <c r="G165" s="21">
        <f>G166</f>
        <v>3903000</v>
      </c>
      <c r="H165" s="21">
        <f>H166</f>
        <v>331900</v>
      </c>
      <c r="I165" s="21">
        <f>I166</f>
        <v>0</v>
      </c>
      <c r="J165" s="61">
        <f t="shared" si="18"/>
        <v>161560</v>
      </c>
      <c r="K165" s="21">
        <f>K166</f>
        <v>61560</v>
      </c>
      <c r="L165" s="21">
        <f>L166</f>
        <v>48000</v>
      </c>
      <c r="M165" s="21">
        <f>M166</f>
        <v>0</v>
      </c>
      <c r="N165" s="21">
        <f>N166</f>
        <v>100000</v>
      </c>
      <c r="O165" s="21">
        <f>O166</f>
        <v>100000</v>
      </c>
      <c r="P165" s="21">
        <f t="shared" si="10"/>
        <v>5515660</v>
      </c>
    </row>
    <row r="166" spans="1:16" s="13" customFormat="1" ht="60">
      <c r="A166" s="24" t="s">
        <v>467</v>
      </c>
      <c r="B166" s="25" t="s">
        <v>267</v>
      </c>
      <c r="C166" s="26" t="s">
        <v>56</v>
      </c>
      <c r="D166" s="79" t="s">
        <v>268</v>
      </c>
      <c r="E166" s="63">
        <f t="shared" si="17"/>
        <v>5354100</v>
      </c>
      <c r="F166" s="28">
        <v>5354100</v>
      </c>
      <c r="G166" s="28">
        <v>3903000</v>
      </c>
      <c r="H166" s="28">
        <v>331900</v>
      </c>
      <c r="I166" s="28">
        <v>0</v>
      </c>
      <c r="J166" s="63">
        <f t="shared" si="18"/>
        <v>161560</v>
      </c>
      <c r="K166" s="28">
        <v>61560</v>
      </c>
      <c r="L166" s="28">
        <v>48000</v>
      </c>
      <c r="M166" s="28">
        <v>0</v>
      </c>
      <c r="N166" s="28">
        <v>100000</v>
      </c>
      <c r="O166" s="28">
        <v>100000</v>
      </c>
      <c r="P166" s="27">
        <f t="shared" si="10"/>
        <v>5515660</v>
      </c>
    </row>
    <row r="167" spans="1:16" s="13" customFormat="1" ht="85.5">
      <c r="A167" s="18" t="s">
        <v>468</v>
      </c>
      <c r="B167" s="19"/>
      <c r="C167" s="20"/>
      <c r="D167" s="78" t="s">
        <v>269</v>
      </c>
      <c r="E167" s="61">
        <f aca="true" t="shared" si="19" ref="E167:E173">F167+I167</f>
        <v>627300</v>
      </c>
      <c r="F167" s="21">
        <f>F168</f>
        <v>627300</v>
      </c>
      <c r="G167" s="21">
        <f>G168</f>
        <v>0</v>
      </c>
      <c r="H167" s="21">
        <f>H168</f>
        <v>0</v>
      </c>
      <c r="I167" s="21">
        <f>I168</f>
        <v>0</v>
      </c>
      <c r="J167" s="61">
        <f aca="true" t="shared" si="20" ref="J167:J180">K167+N167</f>
        <v>0</v>
      </c>
      <c r="K167" s="21">
        <f>K168</f>
        <v>0</v>
      </c>
      <c r="L167" s="21">
        <f>L168</f>
        <v>0</v>
      </c>
      <c r="M167" s="21">
        <f>M168</f>
        <v>0</v>
      </c>
      <c r="N167" s="21">
        <f>N168</f>
        <v>0</v>
      </c>
      <c r="O167" s="21">
        <f>O168</f>
        <v>0</v>
      </c>
      <c r="P167" s="21">
        <f t="shared" si="10"/>
        <v>627300</v>
      </c>
    </row>
    <row r="168" spans="1:16" s="13" customFormat="1" ht="79.5" customHeight="1">
      <c r="A168" s="24" t="s">
        <v>469</v>
      </c>
      <c r="B168" s="25" t="s">
        <v>270</v>
      </c>
      <c r="C168" s="26" t="s">
        <v>52</v>
      </c>
      <c r="D168" s="79" t="s">
        <v>271</v>
      </c>
      <c r="E168" s="63">
        <f t="shared" si="19"/>
        <v>627300</v>
      </c>
      <c r="F168" s="28">
        <v>627300</v>
      </c>
      <c r="G168" s="28">
        <v>0</v>
      </c>
      <c r="H168" s="28">
        <v>0</v>
      </c>
      <c r="I168" s="28">
        <v>0</v>
      </c>
      <c r="J168" s="63">
        <f t="shared" si="20"/>
        <v>0</v>
      </c>
      <c r="K168" s="28">
        <v>0</v>
      </c>
      <c r="L168" s="28">
        <v>0</v>
      </c>
      <c r="M168" s="28">
        <v>0</v>
      </c>
      <c r="N168" s="28">
        <v>0</v>
      </c>
      <c r="O168" s="28">
        <v>0</v>
      </c>
      <c r="P168" s="27">
        <f t="shared" si="10"/>
        <v>627300</v>
      </c>
    </row>
    <row r="169" spans="1:16" s="13" customFormat="1" ht="99.75">
      <c r="A169" s="5" t="s">
        <v>470</v>
      </c>
      <c r="B169" s="7" t="s">
        <v>272</v>
      </c>
      <c r="C169" s="6" t="s">
        <v>229</v>
      </c>
      <c r="D169" s="77" t="s">
        <v>273</v>
      </c>
      <c r="E169" s="62">
        <f t="shared" si="19"/>
        <v>601100</v>
      </c>
      <c r="F169" s="23">
        <v>601100</v>
      </c>
      <c r="G169" s="23">
        <v>0</v>
      </c>
      <c r="H169" s="23">
        <v>0</v>
      </c>
      <c r="I169" s="23">
        <v>0</v>
      </c>
      <c r="J169" s="62">
        <f t="shared" si="20"/>
        <v>0</v>
      </c>
      <c r="K169" s="23">
        <v>0</v>
      </c>
      <c r="L169" s="23">
        <v>0</v>
      </c>
      <c r="M169" s="23">
        <v>0</v>
      </c>
      <c r="N169" s="23">
        <v>0</v>
      </c>
      <c r="O169" s="23">
        <v>0</v>
      </c>
      <c r="P169" s="22">
        <f t="shared" si="10"/>
        <v>601100</v>
      </c>
    </row>
    <row r="170" spans="1:16" s="13" customFormat="1" ht="28.5">
      <c r="A170" s="18" t="s">
        <v>471</v>
      </c>
      <c r="B170" s="19"/>
      <c r="C170" s="20"/>
      <c r="D170" s="78" t="s">
        <v>214</v>
      </c>
      <c r="E170" s="61">
        <f t="shared" si="19"/>
        <v>50000</v>
      </c>
      <c r="F170" s="21">
        <f>F171</f>
        <v>50000</v>
      </c>
      <c r="G170" s="21">
        <v>0</v>
      </c>
      <c r="H170" s="21">
        <v>0</v>
      </c>
      <c r="I170" s="21">
        <v>0</v>
      </c>
      <c r="J170" s="61">
        <f t="shared" si="20"/>
        <v>0</v>
      </c>
      <c r="K170" s="21">
        <v>0</v>
      </c>
      <c r="L170" s="21">
        <v>0</v>
      </c>
      <c r="M170" s="21">
        <v>0</v>
      </c>
      <c r="N170" s="21">
        <v>0</v>
      </c>
      <c r="O170" s="21">
        <v>0</v>
      </c>
      <c r="P170" s="21">
        <f t="shared" si="10"/>
        <v>50000</v>
      </c>
    </row>
    <row r="171" spans="1:16" s="13" customFormat="1" ht="60">
      <c r="A171" s="24" t="s">
        <v>472</v>
      </c>
      <c r="B171" s="25" t="s">
        <v>216</v>
      </c>
      <c r="C171" s="26" t="s">
        <v>189</v>
      </c>
      <c r="D171" s="79" t="s">
        <v>217</v>
      </c>
      <c r="E171" s="63">
        <f t="shared" si="19"/>
        <v>50000</v>
      </c>
      <c r="F171" s="28">
        <v>50000</v>
      </c>
      <c r="G171" s="28">
        <v>0</v>
      </c>
      <c r="H171" s="28">
        <v>0</v>
      </c>
      <c r="I171" s="28">
        <v>0</v>
      </c>
      <c r="J171" s="63">
        <f t="shared" si="20"/>
        <v>0</v>
      </c>
      <c r="K171" s="28">
        <v>0</v>
      </c>
      <c r="L171" s="28">
        <v>0</v>
      </c>
      <c r="M171" s="28">
        <v>0</v>
      </c>
      <c r="N171" s="28">
        <v>0</v>
      </c>
      <c r="O171" s="28">
        <v>0</v>
      </c>
      <c r="P171" s="27">
        <f t="shared" si="10"/>
        <v>50000</v>
      </c>
    </row>
    <row r="172" spans="1:16" s="13" customFormat="1" ht="28.5">
      <c r="A172" s="5" t="s">
        <v>473</v>
      </c>
      <c r="B172" s="7" t="s">
        <v>222</v>
      </c>
      <c r="C172" s="6" t="s">
        <v>64</v>
      </c>
      <c r="D172" s="77" t="s">
        <v>223</v>
      </c>
      <c r="E172" s="62">
        <f t="shared" si="19"/>
        <v>21000</v>
      </c>
      <c r="F172" s="23">
        <v>21000</v>
      </c>
      <c r="G172" s="23">
        <v>0</v>
      </c>
      <c r="H172" s="23">
        <v>0</v>
      </c>
      <c r="I172" s="23">
        <v>0</v>
      </c>
      <c r="J172" s="62">
        <f t="shared" si="20"/>
        <v>0</v>
      </c>
      <c r="K172" s="23">
        <v>0</v>
      </c>
      <c r="L172" s="23">
        <v>0</v>
      </c>
      <c r="M172" s="23">
        <v>0</v>
      </c>
      <c r="N172" s="23">
        <v>0</v>
      </c>
      <c r="O172" s="23">
        <v>0</v>
      </c>
      <c r="P172" s="22">
        <f t="shared" si="10"/>
        <v>21000</v>
      </c>
    </row>
    <row r="173" spans="1:16" s="13" customFormat="1" ht="28.5">
      <c r="A173" s="5" t="s">
        <v>474</v>
      </c>
      <c r="B173" s="7" t="s">
        <v>225</v>
      </c>
      <c r="C173" s="6" t="s">
        <v>150</v>
      </c>
      <c r="D173" s="77" t="s">
        <v>226</v>
      </c>
      <c r="E173" s="62">
        <f t="shared" si="19"/>
        <v>0</v>
      </c>
      <c r="F173" s="23">
        <v>0</v>
      </c>
      <c r="G173" s="23">
        <v>0</v>
      </c>
      <c r="H173" s="23">
        <v>0</v>
      </c>
      <c r="I173" s="23">
        <v>0</v>
      </c>
      <c r="J173" s="62">
        <f t="shared" si="20"/>
        <v>0</v>
      </c>
      <c r="K173" s="23">
        <v>0</v>
      </c>
      <c r="L173" s="23">
        <v>0</v>
      </c>
      <c r="M173" s="23">
        <v>0</v>
      </c>
      <c r="N173" s="23">
        <f>100000-100000</f>
        <v>0</v>
      </c>
      <c r="O173" s="23">
        <f>100000-100000</f>
        <v>0</v>
      </c>
      <c r="P173" s="22">
        <f>E173+J173</f>
        <v>0</v>
      </c>
    </row>
    <row r="174" spans="1:16" s="107" customFormat="1" ht="42.75">
      <c r="A174" s="29" t="s">
        <v>441</v>
      </c>
      <c r="B174" s="30"/>
      <c r="C174" s="31"/>
      <c r="D174" s="82" t="s">
        <v>475</v>
      </c>
      <c r="E174" s="62">
        <f aca="true" t="shared" si="21" ref="E174:E180">F174+I174</f>
        <v>190973092</v>
      </c>
      <c r="F174" s="22">
        <f>F175+F176+F178+F190+F193+F212+F214+F216+F218+F219+F221</f>
        <v>190973092</v>
      </c>
      <c r="G174" s="22">
        <f>G175+G176+G178+G190+G193+G212+G214+G216+G218+G219+G221</f>
        <v>9628440</v>
      </c>
      <c r="H174" s="22">
        <f>H175+H176+H178+H190+H193+H212+H214+H216+H218+H219+H221</f>
        <v>470318</v>
      </c>
      <c r="I174" s="22">
        <f>I175+I176+I178+I190+I193+I212+I214+I216+I218+I219+I221</f>
        <v>0</v>
      </c>
      <c r="J174" s="62">
        <f t="shared" si="20"/>
        <v>73100</v>
      </c>
      <c r="K174" s="22">
        <f>K175+K176+K178+K190+K193+K212+K214+K216+K218+K219+K221</f>
        <v>73100</v>
      </c>
      <c r="L174" s="22">
        <f>L175+L176+L178+L190+L193+L212+L214+L216+L218+L219+L221</f>
        <v>50900</v>
      </c>
      <c r="M174" s="22">
        <f>M175+M176+M178+M190+M193+M212+M214+M216+M218+M219+M221</f>
        <v>0</v>
      </c>
      <c r="N174" s="22">
        <f>N175+N176+N178+N190+N193+N212+N214+N216+N218+N219+N221</f>
        <v>0</v>
      </c>
      <c r="O174" s="22">
        <f>O175+O176+O178+O190+O193+O212+O214+O216+O218+O219+O221</f>
        <v>0</v>
      </c>
      <c r="P174" s="22">
        <f t="shared" si="10"/>
        <v>191046192</v>
      </c>
    </row>
    <row r="175" spans="1:16" s="13" customFormat="1" ht="71.25">
      <c r="A175" s="5" t="s">
        <v>442</v>
      </c>
      <c r="B175" s="32" t="s">
        <v>37</v>
      </c>
      <c r="C175" s="32" t="s">
        <v>21</v>
      </c>
      <c r="D175" s="77" t="s">
        <v>38</v>
      </c>
      <c r="E175" s="62">
        <f t="shared" si="21"/>
        <v>7592932</v>
      </c>
      <c r="F175" s="23">
        <v>7592932</v>
      </c>
      <c r="G175" s="23">
        <v>5860980</v>
      </c>
      <c r="H175" s="23">
        <v>343418</v>
      </c>
      <c r="I175" s="23">
        <v>0</v>
      </c>
      <c r="J175" s="62">
        <f t="shared" si="20"/>
        <v>0</v>
      </c>
      <c r="K175" s="23">
        <v>0</v>
      </c>
      <c r="L175" s="23">
        <v>0</v>
      </c>
      <c r="M175" s="23">
        <v>0</v>
      </c>
      <c r="N175" s="23">
        <v>0</v>
      </c>
      <c r="O175" s="23">
        <v>0</v>
      </c>
      <c r="P175" s="22">
        <f t="shared" si="10"/>
        <v>7592932</v>
      </c>
    </row>
    <row r="176" spans="1:16" s="13" customFormat="1" ht="85.5">
      <c r="A176" s="5" t="s">
        <v>444</v>
      </c>
      <c r="B176" s="7" t="s">
        <v>229</v>
      </c>
      <c r="C176" s="6" t="s">
        <v>51</v>
      </c>
      <c r="D176" s="77" t="s">
        <v>483</v>
      </c>
      <c r="E176" s="62">
        <f t="shared" si="21"/>
        <v>1756300</v>
      </c>
      <c r="F176" s="23">
        <v>1756300</v>
      </c>
      <c r="G176" s="23">
        <v>0</v>
      </c>
      <c r="H176" s="23">
        <v>0</v>
      </c>
      <c r="I176" s="23">
        <v>0</v>
      </c>
      <c r="J176" s="62">
        <f t="shared" si="20"/>
        <v>0</v>
      </c>
      <c r="K176" s="23">
        <v>0</v>
      </c>
      <c r="L176" s="23">
        <v>0</v>
      </c>
      <c r="M176" s="23">
        <v>0</v>
      </c>
      <c r="N176" s="23">
        <v>0</v>
      </c>
      <c r="O176" s="23">
        <v>0</v>
      </c>
      <c r="P176" s="22">
        <f t="shared" si="10"/>
        <v>1756300</v>
      </c>
    </row>
    <row r="177" spans="1:16" s="13" customFormat="1" ht="210" customHeight="1">
      <c r="A177" s="24"/>
      <c r="B177" s="25"/>
      <c r="C177" s="26"/>
      <c r="D177" s="81" t="s">
        <v>521</v>
      </c>
      <c r="E177" s="63">
        <f t="shared" si="21"/>
        <v>1756300</v>
      </c>
      <c r="F177" s="28">
        <f>F176</f>
        <v>1756300</v>
      </c>
      <c r="G177" s="28"/>
      <c r="H177" s="28"/>
      <c r="I177" s="28"/>
      <c r="J177" s="63">
        <f t="shared" si="20"/>
        <v>0</v>
      </c>
      <c r="K177" s="28"/>
      <c r="L177" s="28"/>
      <c r="M177" s="28"/>
      <c r="N177" s="28"/>
      <c r="O177" s="28"/>
      <c r="P177" s="27">
        <f t="shared" si="10"/>
        <v>1756300</v>
      </c>
    </row>
    <row r="178" spans="1:16" s="13" customFormat="1" ht="85.5">
      <c r="A178" s="18" t="s">
        <v>443</v>
      </c>
      <c r="B178" s="19"/>
      <c r="C178" s="20"/>
      <c r="D178" s="95" t="s">
        <v>490</v>
      </c>
      <c r="E178" s="61">
        <f t="shared" si="21"/>
        <v>79800000</v>
      </c>
      <c r="F178" s="21">
        <f>F179+F181+F184+F186+F188</f>
        <v>79800000</v>
      </c>
      <c r="G178" s="21">
        <f>G179+G181+G184+G186+G188</f>
        <v>0</v>
      </c>
      <c r="H178" s="21">
        <f>H179+H181+H184+H186+H188</f>
        <v>0</v>
      </c>
      <c r="I178" s="21">
        <f>I179+I181+I184+I186+I188</f>
        <v>0</v>
      </c>
      <c r="J178" s="61">
        <f t="shared" si="20"/>
        <v>0</v>
      </c>
      <c r="K178" s="21">
        <f>K179+K181+K184+K186+K188</f>
        <v>0</v>
      </c>
      <c r="L178" s="21">
        <f>L179+L181+L184+L186+L188</f>
        <v>0</v>
      </c>
      <c r="M178" s="21">
        <f>M179+M181+M184+M186+M188</f>
        <v>0</v>
      </c>
      <c r="N178" s="21">
        <f>N179+N181+N184+N186+N188</f>
        <v>0</v>
      </c>
      <c r="O178" s="21">
        <f>O179+O181+O184+O186+O188</f>
        <v>0</v>
      </c>
      <c r="P178" s="21">
        <f t="shared" si="10"/>
        <v>79800000</v>
      </c>
    </row>
    <row r="179" spans="1:16" s="13" customFormat="1" ht="270">
      <c r="A179" s="24" t="s">
        <v>445</v>
      </c>
      <c r="B179" s="25" t="s">
        <v>230</v>
      </c>
      <c r="C179" s="26" t="s">
        <v>189</v>
      </c>
      <c r="D179" s="13" t="s">
        <v>486</v>
      </c>
      <c r="E179" s="63">
        <f t="shared" si="21"/>
        <v>7000000</v>
      </c>
      <c r="F179" s="28">
        <v>7000000</v>
      </c>
      <c r="G179" s="28">
        <v>0</v>
      </c>
      <c r="H179" s="28">
        <v>0</v>
      </c>
      <c r="I179" s="28">
        <v>0</v>
      </c>
      <c r="J179" s="63">
        <f t="shared" si="20"/>
        <v>0</v>
      </c>
      <c r="K179" s="28">
        <v>0</v>
      </c>
      <c r="L179" s="28">
        <v>0</v>
      </c>
      <c r="M179" s="28">
        <v>0</v>
      </c>
      <c r="N179" s="28">
        <v>0</v>
      </c>
      <c r="O179" s="28">
        <v>0</v>
      </c>
      <c r="P179" s="27">
        <f t="shared" si="10"/>
        <v>7000000</v>
      </c>
    </row>
    <row r="180" spans="1:16" s="13" customFormat="1" ht="135">
      <c r="A180" s="34"/>
      <c r="B180" s="35"/>
      <c r="C180" s="36"/>
      <c r="D180" s="96" t="s">
        <v>524</v>
      </c>
      <c r="E180" s="63">
        <f t="shared" si="21"/>
        <v>7000000</v>
      </c>
      <c r="F180" s="37">
        <f>F179</f>
        <v>7000000</v>
      </c>
      <c r="G180" s="37"/>
      <c r="H180" s="37"/>
      <c r="I180" s="37"/>
      <c r="J180" s="63">
        <f t="shared" si="20"/>
        <v>0</v>
      </c>
      <c r="K180" s="37"/>
      <c r="L180" s="37"/>
      <c r="M180" s="37"/>
      <c r="N180" s="37"/>
      <c r="O180" s="37"/>
      <c r="P180" s="27">
        <f t="shared" si="10"/>
        <v>7000000</v>
      </c>
    </row>
    <row r="181" spans="1:16" s="13" customFormat="1" ht="345">
      <c r="A181" s="133" t="s">
        <v>446</v>
      </c>
      <c r="B181" s="135" t="s">
        <v>231</v>
      </c>
      <c r="C181" s="131" t="s">
        <v>189</v>
      </c>
      <c r="D181" s="97" t="s">
        <v>487</v>
      </c>
      <c r="E181" s="120">
        <f>F181+I181</f>
        <v>2000000</v>
      </c>
      <c r="F181" s="117">
        <v>2000000</v>
      </c>
      <c r="G181" s="117">
        <v>0</v>
      </c>
      <c r="H181" s="117">
        <v>0</v>
      </c>
      <c r="I181" s="117">
        <v>0</v>
      </c>
      <c r="J181" s="120">
        <f>K181+N181</f>
        <v>0</v>
      </c>
      <c r="K181" s="117">
        <v>0</v>
      </c>
      <c r="L181" s="117">
        <v>0</v>
      </c>
      <c r="M181" s="117">
        <v>0</v>
      </c>
      <c r="N181" s="117">
        <v>0</v>
      </c>
      <c r="O181" s="117">
        <v>0</v>
      </c>
      <c r="P181" s="123">
        <f t="shared" si="10"/>
        <v>2000000</v>
      </c>
    </row>
    <row r="182" spans="1:16" s="13" customFormat="1" ht="409.5">
      <c r="A182" s="134"/>
      <c r="B182" s="136"/>
      <c r="C182" s="132"/>
      <c r="D182" s="98" t="s">
        <v>488</v>
      </c>
      <c r="E182" s="121"/>
      <c r="F182" s="118"/>
      <c r="G182" s="118"/>
      <c r="H182" s="118"/>
      <c r="I182" s="118"/>
      <c r="J182" s="121"/>
      <c r="K182" s="118"/>
      <c r="L182" s="118"/>
      <c r="M182" s="118"/>
      <c r="N182" s="118"/>
      <c r="O182" s="118"/>
      <c r="P182" s="124"/>
    </row>
    <row r="183" spans="1:16" s="13" customFormat="1" ht="135">
      <c r="A183" s="38"/>
      <c r="B183" s="39"/>
      <c r="C183" s="40"/>
      <c r="D183" s="96" t="s">
        <v>524</v>
      </c>
      <c r="E183" s="64">
        <f>F183+I183</f>
        <v>2000000</v>
      </c>
      <c r="F183" s="41">
        <f>F181</f>
        <v>2000000</v>
      </c>
      <c r="G183" s="41"/>
      <c r="H183" s="41"/>
      <c r="I183" s="41"/>
      <c r="J183" s="64">
        <f>K183+N183</f>
        <v>0</v>
      </c>
      <c r="K183" s="41"/>
      <c r="L183" s="41"/>
      <c r="M183" s="41"/>
      <c r="N183" s="41"/>
      <c r="O183" s="41"/>
      <c r="P183" s="42">
        <f>E183+J183</f>
        <v>2000000</v>
      </c>
    </row>
    <row r="184" spans="1:16" s="13" customFormat="1" ht="105">
      <c r="A184" s="24" t="s">
        <v>447</v>
      </c>
      <c r="B184" s="25" t="s">
        <v>232</v>
      </c>
      <c r="C184" s="26" t="s">
        <v>192</v>
      </c>
      <c r="D184" s="99" t="s">
        <v>233</v>
      </c>
      <c r="E184" s="64">
        <f aca="true" t="shared" si="22" ref="E184:E189">F184+I184</f>
        <v>2000000</v>
      </c>
      <c r="F184" s="28">
        <v>2000000</v>
      </c>
      <c r="G184" s="28">
        <v>0</v>
      </c>
      <c r="H184" s="28">
        <v>0</v>
      </c>
      <c r="I184" s="28">
        <v>0</v>
      </c>
      <c r="J184" s="64">
        <f aca="true" t="shared" si="23" ref="J184:J213">K184+N184</f>
        <v>0</v>
      </c>
      <c r="K184" s="28">
        <v>0</v>
      </c>
      <c r="L184" s="28">
        <v>0</v>
      </c>
      <c r="M184" s="28">
        <v>0</v>
      </c>
      <c r="N184" s="28">
        <v>0</v>
      </c>
      <c r="O184" s="28">
        <v>0</v>
      </c>
      <c r="P184" s="27">
        <f aca="true" t="shared" si="24" ref="P184:P281">E184+J184</f>
        <v>2000000</v>
      </c>
    </row>
    <row r="185" spans="1:16" s="13" customFormat="1" ht="135">
      <c r="A185" s="24"/>
      <c r="B185" s="25"/>
      <c r="C185" s="26"/>
      <c r="D185" s="96" t="s">
        <v>524</v>
      </c>
      <c r="E185" s="64">
        <f t="shared" si="22"/>
        <v>2000000</v>
      </c>
      <c r="F185" s="28">
        <f>F184</f>
        <v>2000000</v>
      </c>
      <c r="G185" s="28"/>
      <c r="H185" s="28"/>
      <c r="I185" s="28"/>
      <c r="J185" s="64">
        <f t="shared" si="23"/>
        <v>0</v>
      </c>
      <c r="K185" s="28"/>
      <c r="L185" s="28"/>
      <c r="M185" s="28"/>
      <c r="N185" s="28"/>
      <c r="O185" s="28"/>
      <c r="P185" s="27">
        <f t="shared" si="24"/>
        <v>2000000</v>
      </c>
    </row>
    <row r="186" spans="1:16" s="13" customFormat="1" ht="30">
      <c r="A186" s="24" t="s">
        <v>449</v>
      </c>
      <c r="B186" s="25" t="s">
        <v>235</v>
      </c>
      <c r="C186" s="26" t="s">
        <v>192</v>
      </c>
      <c r="D186" s="79" t="s">
        <v>236</v>
      </c>
      <c r="E186" s="64">
        <f t="shared" si="22"/>
        <v>2000000</v>
      </c>
      <c r="F186" s="28">
        <v>2000000</v>
      </c>
      <c r="G186" s="28">
        <v>0</v>
      </c>
      <c r="H186" s="28">
        <v>0</v>
      </c>
      <c r="I186" s="28">
        <v>0</v>
      </c>
      <c r="J186" s="64">
        <f t="shared" si="23"/>
        <v>0</v>
      </c>
      <c r="K186" s="28">
        <v>0</v>
      </c>
      <c r="L186" s="28">
        <v>0</v>
      </c>
      <c r="M186" s="28">
        <v>0</v>
      </c>
      <c r="N186" s="28">
        <v>0</v>
      </c>
      <c r="O186" s="28">
        <v>0</v>
      </c>
      <c r="P186" s="27">
        <f t="shared" si="24"/>
        <v>2000000</v>
      </c>
    </row>
    <row r="187" spans="1:16" s="13" customFormat="1" ht="135">
      <c r="A187" s="24"/>
      <c r="B187" s="25"/>
      <c r="C187" s="26"/>
      <c r="D187" s="96" t="s">
        <v>524</v>
      </c>
      <c r="E187" s="64">
        <f t="shared" si="22"/>
        <v>2000000</v>
      </c>
      <c r="F187" s="28">
        <f>F186</f>
        <v>2000000</v>
      </c>
      <c r="G187" s="28"/>
      <c r="H187" s="28"/>
      <c r="I187" s="28"/>
      <c r="J187" s="64">
        <f t="shared" si="23"/>
        <v>0</v>
      </c>
      <c r="K187" s="28"/>
      <c r="L187" s="28"/>
      <c r="M187" s="28"/>
      <c r="N187" s="28"/>
      <c r="O187" s="28"/>
      <c r="P187" s="27">
        <f t="shared" si="24"/>
        <v>2000000</v>
      </c>
    </row>
    <row r="188" spans="1:16" s="13" customFormat="1" ht="45">
      <c r="A188" s="24" t="s">
        <v>450</v>
      </c>
      <c r="B188" s="25" t="s">
        <v>237</v>
      </c>
      <c r="C188" s="26" t="s">
        <v>229</v>
      </c>
      <c r="D188" s="79" t="s">
        <v>238</v>
      </c>
      <c r="E188" s="64">
        <f t="shared" si="22"/>
        <v>66800000</v>
      </c>
      <c r="F188" s="28">
        <v>66800000</v>
      </c>
      <c r="G188" s="28">
        <v>0</v>
      </c>
      <c r="H188" s="28">
        <v>0</v>
      </c>
      <c r="I188" s="28">
        <v>0</v>
      </c>
      <c r="J188" s="64">
        <f t="shared" si="23"/>
        <v>0</v>
      </c>
      <c r="K188" s="28">
        <v>0</v>
      </c>
      <c r="L188" s="28">
        <v>0</v>
      </c>
      <c r="M188" s="28">
        <v>0</v>
      </c>
      <c r="N188" s="28">
        <v>0</v>
      </c>
      <c r="O188" s="28">
        <v>0</v>
      </c>
      <c r="P188" s="27">
        <f t="shared" si="24"/>
        <v>66800000</v>
      </c>
    </row>
    <row r="189" spans="1:16" s="13" customFormat="1" ht="135">
      <c r="A189" s="24"/>
      <c r="B189" s="25"/>
      <c r="C189" s="26"/>
      <c r="D189" s="13" t="s">
        <v>524</v>
      </c>
      <c r="E189" s="63">
        <f t="shared" si="22"/>
        <v>66800000</v>
      </c>
      <c r="F189" s="28">
        <f>F188</f>
        <v>66800000</v>
      </c>
      <c r="G189" s="28"/>
      <c r="H189" s="28"/>
      <c r="I189" s="28"/>
      <c r="J189" s="63">
        <f t="shared" si="23"/>
        <v>0</v>
      </c>
      <c r="K189" s="28"/>
      <c r="L189" s="28"/>
      <c r="M189" s="28"/>
      <c r="N189" s="28"/>
      <c r="O189" s="28"/>
      <c r="P189" s="27">
        <f t="shared" si="24"/>
        <v>66800000</v>
      </c>
    </row>
    <row r="190" spans="1:16" s="13" customFormat="1" ht="57">
      <c r="A190" s="18" t="s">
        <v>451</v>
      </c>
      <c r="B190" s="19"/>
      <c r="C190" s="20"/>
      <c r="D190" s="78" t="s">
        <v>239</v>
      </c>
      <c r="E190" s="61">
        <f>F190+I190</f>
        <v>64260</v>
      </c>
      <c r="F190" s="21">
        <f>F191</f>
        <v>64260</v>
      </c>
      <c r="G190" s="21">
        <f>G191</f>
        <v>0</v>
      </c>
      <c r="H190" s="21">
        <f>H191</f>
        <v>0</v>
      </c>
      <c r="I190" s="21">
        <f>I191</f>
        <v>0</v>
      </c>
      <c r="J190" s="61">
        <f t="shared" si="23"/>
        <v>0</v>
      </c>
      <c r="K190" s="21">
        <f>K191</f>
        <v>0</v>
      </c>
      <c r="L190" s="21">
        <f>L191</f>
        <v>0</v>
      </c>
      <c r="M190" s="21">
        <f>M191</f>
        <v>0</v>
      </c>
      <c r="N190" s="21">
        <f>N191</f>
        <v>0</v>
      </c>
      <c r="O190" s="21">
        <f>O191</f>
        <v>0</v>
      </c>
      <c r="P190" s="21">
        <f t="shared" si="24"/>
        <v>64260</v>
      </c>
    </row>
    <row r="191" spans="1:16" s="13" customFormat="1" ht="60">
      <c r="A191" s="24" t="s">
        <v>454</v>
      </c>
      <c r="B191" s="25" t="s">
        <v>243</v>
      </c>
      <c r="C191" s="26" t="s">
        <v>229</v>
      </c>
      <c r="D191" s="79" t="s">
        <v>244</v>
      </c>
      <c r="E191" s="63">
        <f>F191+I191</f>
        <v>64260</v>
      </c>
      <c r="F191" s="28">
        <v>64260</v>
      </c>
      <c r="G191" s="28">
        <v>0</v>
      </c>
      <c r="H191" s="28">
        <v>0</v>
      </c>
      <c r="I191" s="28">
        <v>0</v>
      </c>
      <c r="J191" s="63">
        <f t="shared" si="23"/>
        <v>0</v>
      </c>
      <c r="K191" s="28">
        <v>0</v>
      </c>
      <c r="L191" s="28">
        <v>0</v>
      </c>
      <c r="M191" s="28">
        <v>0</v>
      </c>
      <c r="N191" s="28">
        <v>0</v>
      </c>
      <c r="O191" s="28">
        <v>0</v>
      </c>
      <c r="P191" s="27">
        <f t="shared" si="24"/>
        <v>64260</v>
      </c>
    </row>
    <row r="192" spans="1:16" s="13" customFormat="1" ht="75">
      <c r="A192" s="24"/>
      <c r="B192" s="25"/>
      <c r="C192" s="26"/>
      <c r="D192" s="13" t="s">
        <v>523</v>
      </c>
      <c r="E192" s="63">
        <f>F192+I192</f>
        <v>64260</v>
      </c>
      <c r="F192" s="28">
        <f>F191</f>
        <v>64260</v>
      </c>
      <c r="G192" s="28"/>
      <c r="H192" s="28"/>
      <c r="I192" s="28"/>
      <c r="J192" s="63">
        <f t="shared" si="23"/>
        <v>0</v>
      </c>
      <c r="K192" s="28"/>
      <c r="L192" s="28"/>
      <c r="M192" s="28"/>
      <c r="N192" s="28"/>
      <c r="O192" s="28"/>
      <c r="P192" s="27">
        <f t="shared" si="24"/>
        <v>64260</v>
      </c>
    </row>
    <row r="193" spans="1:16" s="13" customFormat="1" ht="57">
      <c r="A193" s="18" t="s">
        <v>455</v>
      </c>
      <c r="B193" s="19"/>
      <c r="C193" s="20"/>
      <c r="D193" s="78" t="s">
        <v>245</v>
      </c>
      <c r="E193" s="61">
        <f>F193+I193</f>
        <v>91332400</v>
      </c>
      <c r="F193" s="21">
        <f>F194+F196+F198+F200+F202+F204+F206+F208+F210</f>
        <v>91332400</v>
      </c>
      <c r="G193" s="21">
        <f>G194+G196+G198+G200+G202+G204+G206+G208+G210</f>
        <v>0</v>
      </c>
      <c r="H193" s="21">
        <f>H194+H196+H198+H200+H202+H204+H206+H208+H210</f>
        <v>0</v>
      </c>
      <c r="I193" s="21">
        <f>I194+I196+I198+I200+I202+I204+I206+I208+I210</f>
        <v>0</v>
      </c>
      <c r="J193" s="61">
        <f t="shared" si="23"/>
        <v>0</v>
      </c>
      <c r="K193" s="21">
        <f>K194+K196+K198+K200+K202+K204+K206+K208+K210</f>
        <v>0</v>
      </c>
      <c r="L193" s="21">
        <f>L194+L196+L198+L200+L202+L204+L206+L208+L210</f>
        <v>0</v>
      </c>
      <c r="M193" s="21">
        <f>M194+M196+M198+M200+M202+M204+M206+M208+M210</f>
        <v>0</v>
      </c>
      <c r="N193" s="21">
        <f>N194+N196+N198+N200+N202+N204+N206+N208+N210</f>
        <v>0</v>
      </c>
      <c r="O193" s="21">
        <f>O194+O196+O198+O200+O202+O204+O206+O208+O210</f>
        <v>0</v>
      </c>
      <c r="P193" s="21">
        <f>E193+J193</f>
        <v>91332400</v>
      </c>
    </row>
    <row r="194" spans="1:16" s="13" customFormat="1" ht="30">
      <c r="A194" s="24" t="s">
        <v>456</v>
      </c>
      <c r="B194" s="25" t="s">
        <v>246</v>
      </c>
      <c r="C194" s="26" t="s">
        <v>60</v>
      </c>
      <c r="D194" s="79" t="s">
        <v>247</v>
      </c>
      <c r="E194" s="63">
        <f>F194+I194</f>
        <v>703100</v>
      </c>
      <c r="F194" s="28">
        <v>703100</v>
      </c>
      <c r="G194" s="28">
        <v>0</v>
      </c>
      <c r="H194" s="28">
        <v>0</v>
      </c>
      <c r="I194" s="28">
        <v>0</v>
      </c>
      <c r="J194" s="63">
        <f t="shared" si="23"/>
        <v>0</v>
      </c>
      <c r="K194" s="28">
        <v>0</v>
      </c>
      <c r="L194" s="28">
        <v>0</v>
      </c>
      <c r="M194" s="28">
        <v>0</v>
      </c>
      <c r="N194" s="28">
        <v>0</v>
      </c>
      <c r="O194" s="28">
        <v>0</v>
      </c>
      <c r="P194" s="27">
        <f t="shared" si="24"/>
        <v>703100</v>
      </c>
    </row>
    <row r="195" spans="1:16" s="13" customFormat="1" ht="120">
      <c r="A195" s="24"/>
      <c r="B195" s="25"/>
      <c r="C195" s="26"/>
      <c r="D195" s="13" t="s">
        <v>522</v>
      </c>
      <c r="E195" s="63">
        <f aca="true" t="shared" si="25" ref="E195:E213">F195+I195</f>
        <v>703100</v>
      </c>
      <c r="F195" s="28">
        <f>F194</f>
        <v>703100</v>
      </c>
      <c r="G195" s="28"/>
      <c r="H195" s="28"/>
      <c r="I195" s="28"/>
      <c r="J195" s="63">
        <f t="shared" si="23"/>
        <v>0</v>
      </c>
      <c r="K195" s="28"/>
      <c r="L195" s="28"/>
      <c r="M195" s="28"/>
      <c r="N195" s="28"/>
      <c r="O195" s="28"/>
      <c r="P195" s="27">
        <f t="shared" si="24"/>
        <v>703100</v>
      </c>
    </row>
    <row r="196" spans="1:16" s="13" customFormat="1" ht="30">
      <c r="A196" s="24" t="s">
        <v>457</v>
      </c>
      <c r="B196" s="25" t="s">
        <v>248</v>
      </c>
      <c r="C196" s="26" t="s">
        <v>60</v>
      </c>
      <c r="D196" s="79" t="s">
        <v>249</v>
      </c>
      <c r="E196" s="63">
        <f t="shared" si="25"/>
        <v>624100</v>
      </c>
      <c r="F196" s="28">
        <v>624100</v>
      </c>
      <c r="G196" s="28">
        <v>0</v>
      </c>
      <c r="H196" s="28">
        <v>0</v>
      </c>
      <c r="I196" s="28">
        <v>0</v>
      </c>
      <c r="J196" s="63">
        <f t="shared" si="23"/>
        <v>0</v>
      </c>
      <c r="K196" s="28">
        <v>0</v>
      </c>
      <c r="L196" s="28">
        <v>0</v>
      </c>
      <c r="M196" s="28">
        <v>0</v>
      </c>
      <c r="N196" s="28">
        <v>0</v>
      </c>
      <c r="O196" s="28">
        <v>0</v>
      </c>
      <c r="P196" s="27">
        <f t="shared" si="24"/>
        <v>624100</v>
      </c>
    </row>
    <row r="197" spans="1:16" s="13" customFormat="1" ht="120">
      <c r="A197" s="24"/>
      <c r="B197" s="25"/>
      <c r="C197" s="26"/>
      <c r="D197" s="13" t="s">
        <v>522</v>
      </c>
      <c r="E197" s="63">
        <f t="shared" si="25"/>
        <v>624100</v>
      </c>
      <c r="F197" s="28">
        <f>F196</f>
        <v>624100</v>
      </c>
      <c r="G197" s="28"/>
      <c r="H197" s="28"/>
      <c r="I197" s="28"/>
      <c r="J197" s="63">
        <f t="shared" si="23"/>
        <v>0</v>
      </c>
      <c r="K197" s="28"/>
      <c r="L197" s="28"/>
      <c r="M197" s="28"/>
      <c r="N197" s="28"/>
      <c r="O197" s="28"/>
      <c r="P197" s="27">
        <f t="shared" si="24"/>
        <v>624100</v>
      </c>
    </row>
    <row r="198" spans="1:16" s="13" customFormat="1" ht="15">
      <c r="A198" s="24" t="s">
        <v>458</v>
      </c>
      <c r="B198" s="25" t="s">
        <v>250</v>
      </c>
      <c r="C198" s="26" t="s">
        <v>60</v>
      </c>
      <c r="D198" s="79" t="s">
        <v>251</v>
      </c>
      <c r="E198" s="63">
        <f t="shared" si="25"/>
        <v>48970700</v>
      </c>
      <c r="F198" s="28">
        <v>48970700</v>
      </c>
      <c r="G198" s="28">
        <v>0</v>
      </c>
      <c r="H198" s="28">
        <v>0</v>
      </c>
      <c r="I198" s="28">
        <v>0</v>
      </c>
      <c r="J198" s="63">
        <f t="shared" si="23"/>
        <v>0</v>
      </c>
      <c r="K198" s="28">
        <v>0</v>
      </c>
      <c r="L198" s="28">
        <v>0</v>
      </c>
      <c r="M198" s="28">
        <v>0</v>
      </c>
      <c r="N198" s="28">
        <v>0</v>
      </c>
      <c r="O198" s="28">
        <v>0</v>
      </c>
      <c r="P198" s="27">
        <f t="shared" si="24"/>
        <v>48970700</v>
      </c>
    </row>
    <row r="199" spans="1:16" s="13" customFormat="1" ht="120">
      <c r="A199" s="24"/>
      <c r="B199" s="25"/>
      <c r="C199" s="26"/>
      <c r="D199" s="13" t="s">
        <v>522</v>
      </c>
      <c r="E199" s="63">
        <f t="shared" si="25"/>
        <v>48970700</v>
      </c>
      <c r="F199" s="28">
        <f>F198</f>
        <v>48970700</v>
      </c>
      <c r="G199" s="28"/>
      <c r="H199" s="28"/>
      <c r="I199" s="28"/>
      <c r="J199" s="63">
        <f t="shared" si="23"/>
        <v>0</v>
      </c>
      <c r="K199" s="28"/>
      <c r="L199" s="28"/>
      <c r="M199" s="28"/>
      <c r="N199" s="28"/>
      <c r="O199" s="28"/>
      <c r="P199" s="27">
        <f t="shared" si="24"/>
        <v>48970700</v>
      </c>
    </row>
    <row r="200" spans="1:16" s="13" customFormat="1" ht="30">
      <c r="A200" s="24" t="s">
        <v>459</v>
      </c>
      <c r="B200" s="25" t="s">
        <v>252</v>
      </c>
      <c r="C200" s="26" t="s">
        <v>60</v>
      </c>
      <c r="D200" s="79" t="s">
        <v>253</v>
      </c>
      <c r="E200" s="63">
        <f t="shared" si="25"/>
        <v>3894100</v>
      </c>
      <c r="F200" s="28">
        <v>3894100</v>
      </c>
      <c r="G200" s="28">
        <v>0</v>
      </c>
      <c r="H200" s="28">
        <v>0</v>
      </c>
      <c r="I200" s="28">
        <v>0</v>
      </c>
      <c r="J200" s="63">
        <f t="shared" si="23"/>
        <v>0</v>
      </c>
      <c r="K200" s="28">
        <v>0</v>
      </c>
      <c r="L200" s="28">
        <v>0</v>
      </c>
      <c r="M200" s="28">
        <v>0</v>
      </c>
      <c r="N200" s="28">
        <v>0</v>
      </c>
      <c r="O200" s="28">
        <v>0</v>
      </c>
      <c r="P200" s="27">
        <f t="shared" si="24"/>
        <v>3894100</v>
      </c>
    </row>
    <row r="201" spans="1:16" s="13" customFormat="1" ht="120">
      <c r="A201" s="24"/>
      <c r="B201" s="25"/>
      <c r="C201" s="26"/>
      <c r="D201" s="13" t="s">
        <v>522</v>
      </c>
      <c r="E201" s="63">
        <f t="shared" si="25"/>
        <v>3894100</v>
      </c>
      <c r="F201" s="28">
        <f>F200</f>
        <v>3894100</v>
      </c>
      <c r="G201" s="28"/>
      <c r="H201" s="28"/>
      <c r="I201" s="28"/>
      <c r="J201" s="63">
        <f t="shared" si="23"/>
        <v>0</v>
      </c>
      <c r="K201" s="28"/>
      <c r="L201" s="28"/>
      <c r="M201" s="28"/>
      <c r="N201" s="28"/>
      <c r="O201" s="28"/>
      <c r="P201" s="27">
        <f t="shared" si="24"/>
        <v>3894100</v>
      </c>
    </row>
    <row r="202" spans="1:16" s="13" customFormat="1" ht="30">
      <c r="A202" s="24" t="s">
        <v>460</v>
      </c>
      <c r="B202" s="25" t="s">
        <v>254</v>
      </c>
      <c r="C202" s="26" t="s">
        <v>60</v>
      </c>
      <c r="D202" s="79" t="s">
        <v>255</v>
      </c>
      <c r="E202" s="63">
        <f t="shared" si="25"/>
        <v>13310400</v>
      </c>
      <c r="F202" s="28">
        <v>13310400</v>
      </c>
      <c r="G202" s="28">
        <v>0</v>
      </c>
      <c r="H202" s="28">
        <v>0</v>
      </c>
      <c r="I202" s="28">
        <v>0</v>
      </c>
      <c r="J202" s="63">
        <f t="shared" si="23"/>
        <v>0</v>
      </c>
      <c r="K202" s="28">
        <v>0</v>
      </c>
      <c r="L202" s="28">
        <v>0</v>
      </c>
      <c r="M202" s="28">
        <v>0</v>
      </c>
      <c r="N202" s="28">
        <v>0</v>
      </c>
      <c r="O202" s="28">
        <v>0</v>
      </c>
      <c r="P202" s="27">
        <f t="shared" si="24"/>
        <v>13310400</v>
      </c>
    </row>
    <row r="203" spans="1:16" s="13" customFormat="1" ht="120">
      <c r="A203" s="24"/>
      <c r="B203" s="25"/>
      <c r="C203" s="26"/>
      <c r="D203" s="96" t="s">
        <v>522</v>
      </c>
      <c r="E203" s="63">
        <f t="shared" si="25"/>
        <v>13310400</v>
      </c>
      <c r="F203" s="28">
        <f>F202</f>
        <v>13310400</v>
      </c>
      <c r="G203" s="28"/>
      <c r="H203" s="28"/>
      <c r="I203" s="28"/>
      <c r="J203" s="63">
        <f t="shared" si="23"/>
        <v>0</v>
      </c>
      <c r="K203" s="28"/>
      <c r="L203" s="28"/>
      <c r="M203" s="28"/>
      <c r="N203" s="28"/>
      <c r="O203" s="28"/>
      <c r="P203" s="27">
        <f t="shared" si="24"/>
        <v>13310400</v>
      </c>
    </row>
    <row r="204" spans="1:16" s="13" customFormat="1" ht="30">
      <c r="A204" s="24" t="s">
        <v>461</v>
      </c>
      <c r="B204" s="25" t="s">
        <v>256</v>
      </c>
      <c r="C204" s="26" t="s">
        <v>60</v>
      </c>
      <c r="D204" s="79" t="s">
        <v>257</v>
      </c>
      <c r="E204" s="63">
        <f t="shared" si="25"/>
        <v>504700</v>
      </c>
      <c r="F204" s="28">
        <v>504700</v>
      </c>
      <c r="G204" s="28">
        <v>0</v>
      </c>
      <c r="H204" s="28">
        <v>0</v>
      </c>
      <c r="I204" s="28">
        <v>0</v>
      </c>
      <c r="J204" s="63">
        <f t="shared" si="23"/>
        <v>0</v>
      </c>
      <c r="K204" s="28">
        <v>0</v>
      </c>
      <c r="L204" s="28">
        <v>0</v>
      </c>
      <c r="M204" s="28">
        <v>0</v>
      </c>
      <c r="N204" s="28">
        <v>0</v>
      </c>
      <c r="O204" s="28">
        <v>0</v>
      </c>
      <c r="P204" s="27">
        <f t="shared" si="24"/>
        <v>504700</v>
      </c>
    </row>
    <row r="205" spans="1:16" s="13" customFormat="1" ht="120">
      <c r="A205" s="24"/>
      <c r="B205" s="25"/>
      <c r="C205" s="26"/>
      <c r="D205" s="96" t="s">
        <v>522</v>
      </c>
      <c r="E205" s="63">
        <f t="shared" si="25"/>
        <v>504700</v>
      </c>
      <c r="F205" s="28">
        <f>F204</f>
        <v>504700</v>
      </c>
      <c r="G205" s="28"/>
      <c r="H205" s="28"/>
      <c r="I205" s="28"/>
      <c r="J205" s="63">
        <f t="shared" si="23"/>
        <v>0</v>
      </c>
      <c r="K205" s="28"/>
      <c r="L205" s="28"/>
      <c r="M205" s="28"/>
      <c r="N205" s="28"/>
      <c r="O205" s="28"/>
      <c r="P205" s="27">
        <f t="shared" si="24"/>
        <v>504700</v>
      </c>
    </row>
    <row r="206" spans="1:16" s="13" customFormat="1" ht="15">
      <c r="A206" s="24" t="s">
        <v>462</v>
      </c>
      <c r="B206" s="25" t="s">
        <v>258</v>
      </c>
      <c r="C206" s="26" t="s">
        <v>60</v>
      </c>
      <c r="D206" s="79" t="s">
        <v>259</v>
      </c>
      <c r="E206" s="63">
        <f t="shared" si="25"/>
        <v>52100</v>
      </c>
      <c r="F206" s="28">
        <v>52100</v>
      </c>
      <c r="G206" s="28">
        <v>0</v>
      </c>
      <c r="H206" s="28">
        <v>0</v>
      </c>
      <c r="I206" s="28">
        <v>0</v>
      </c>
      <c r="J206" s="63">
        <f t="shared" si="23"/>
        <v>0</v>
      </c>
      <c r="K206" s="28">
        <v>0</v>
      </c>
      <c r="L206" s="28">
        <v>0</v>
      </c>
      <c r="M206" s="28">
        <v>0</v>
      </c>
      <c r="N206" s="28">
        <v>0</v>
      </c>
      <c r="O206" s="28">
        <v>0</v>
      </c>
      <c r="P206" s="27">
        <f t="shared" si="24"/>
        <v>52100</v>
      </c>
    </row>
    <row r="207" spans="1:16" s="13" customFormat="1" ht="120">
      <c r="A207" s="24"/>
      <c r="B207" s="25"/>
      <c r="C207" s="26"/>
      <c r="D207" s="96" t="s">
        <v>522</v>
      </c>
      <c r="E207" s="63">
        <f t="shared" si="25"/>
        <v>52100</v>
      </c>
      <c r="F207" s="28">
        <f>F206</f>
        <v>52100</v>
      </c>
      <c r="G207" s="28"/>
      <c r="H207" s="28"/>
      <c r="I207" s="28"/>
      <c r="J207" s="63">
        <f t="shared" si="23"/>
        <v>0</v>
      </c>
      <c r="K207" s="28"/>
      <c r="L207" s="28"/>
      <c r="M207" s="28"/>
      <c r="N207" s="28"/>
      <c r="O207" s="28"/>
      <c r="P207" s="27">
        <f t="shared" si="24"/>
        <v>52100</v>
      </c>
    </row>
    <row r="208" spans="1:16" s="13" customFormat="1" ht="30">
      <c r="A208" s="24" t="s">
        <v>463</v>
      </c>
      <c r="B208" s="25" t="s">
        <v>260</v>
      </c>
      <c r="C208" s="26" t="s">
        <v>60</v>
      </c>
      <c r="D208" s="79" t="s">
        <v>261</v>
      </c>
      <c r="E208" s="63">
        <f t="shared" si="25"/>
        <v>11075400</v>
      </c>
      <c r="F208" s="28">
        <v>11075400</v>
      </c>
      <c r="G208" s="28">
        <v>0</v>
      </c>
      <c r="H208" s="28">
        <v>0</v>
      </c>
      <c r="I208" s="28">
        <v>0</v>
      </c>
      <c r="J208" s="63">
        <f t="shared" si="23"/>
        <v>0</v>
      </c>
      <c r="K208" s="28">
        <v>0</v>
      </c>
      <c r="L208" s="28">
        <v>0</v>
      </c>
      <c r="M208" s="28">
        <v>0</v>
      </c>
      <c r="N208" s="28">
        <v>0</v>
      </c>
      <c r="O208" s="28">
        <v>0</v>
      </c>
      <c r="P208" s="27">
        <f t="shared" si="24"/>
        <v>11075400</v>
      </c>
    </row>
    <row r="209" spans="1:16" s="13" customFormat="1" ht="120">
      <c r="A209" s="24"/>
      <c r="B209" s="25"/>
      <c r="C209" s="26"/>
      <c r="D209" s="96" t="s">
        <v>522</v>
      </c>
      <c r="E209" s="63">
        <f t="shared" si="25"/>
        <v>11075400</v>
      </c>
      <c r="F209" s="28">
        <f>F208</f>
        <v>11075400</v>
      </c>
      <c r="G209" s="28"/>
      <c r="H209" s="28"/>
      <c r="I209" s="28"/>
      <c r="J209" s="63">
        <f t="shared" si="23"/>
        <v>0</v>
      </c>
      <c r="K209" s="28"/>
      <c r="L209" s="28"/>
      <c r="M209" s="28"/>
      <c r="N209" s="28"/>
      <c r="O209" s="28"/>
      <c r="P209" s="27">
        <f t="shared" si="24"/>
        <v>11075400</v>
      </c>
    </row>
    <row r="210" spans="1:16" s="13" customFormat="1" ht="30">
      <c r="A210" s="24" t="s">
        <v>464</v>
      </c>
      <c r="B210" s="25" t="s">
        <v>262</v>
      </c>
      <c r="C210" s="26" t="s">
        <v>52</v>
      </c>
      <c r="D210" s="79" t="s">
        <v>263</v>
      </c>
      <c r="E210" s="63">
        <f t="shared" si="25"/>
        <v>12197800</v>
      </c>
      <c r="F210" s="28">
        <v>12197800</v>
      </c>
      <c r="G210" s="28">
        <v>0</v>
      </c>
      <c r="H210" s="28">
        <v>0</v>
      </c>
      <c r="I210" s="28">
        <v>0</v>
      </c>
      <c r="J210" s="63">
        <f t="shared" si="23"/>
        <v>0</v>
      </c>
      <c r="K210" s="28">
        <v>0</v>
      </c>
      <c r="L210" s="28">
        <v>0</v>
      </c>
      <c r="M210" s="28">
        <v>0</v>
      </c>
      <c r="N210" s="28">
        <v>0</v>
      </c>
      <c r="O210" s="28">
        <v>0</v>
      </c>
      <c r="P210" s="27">
        <f t="shared" si="24"/>
        <v>12197800</v>
      </c>
    </row>
    <row r="211" spans="1:16" s="13" customFormat="1" ht="120">
      <c r="A211" s="24"/>
      <c r="B211" s="25"/>
      <c r="C211" s="26"/>
      <c r="D211" s="96" t="s">
        <v>522</v>
      </c>
      <c r="E211" s="63">
        <f t="shared" si="25"/>
        <v>12197800</v>
      </c>
      <c r="F211" s="28">
        <f>F210</f>
        <v>12197800</v>
      </c>
      <c r="G211" s="28"/>
      <c r="H211" s="28"/>
      <c r="I211" s="28"/>
      <c r="J211" s="63">
        <f t="shared" si="23"/>
        <v>0</v>
      </c>
      <c r="K211" s="28"/>
      <c r="L211" s="28"/>
      <c r="M211" s="28"/>
      <c r="N211" s="28"/>
      <c r="O211" s="28"/>
      <c r="P211" s="27">
        <f t="shared" si="24"/>
        <v>12197800</v>
      </c>
    </row>
    <row r="212" spans="1:16" s="13" customFormat="1" ht="42.75">
      <c r="A212" s="5" t="s">
        <v>465</v>
      </c>
      <c r="B212" s="7" t="s">
        <v>264</v>
      </c>
      <c r="C212" s="6" t="s">
        <v>52</v>
      </c>
      <c r="D212" s="77" t="s">
        <v>265</v>
      </c>
      <c r="E212" s="62">
        <f>F212+I212</f>
        <v>4093800</v>
      </c>
      <c r="F212" s="23">
        <v>4093800</v>
      </c>
      <c r="G212" s="23">
        <v>0</v>
      </c>
      <c r="H212" s="23">
        <v>0</v>
      </c>
      <c r="I212" s="23">
        <v>0</v>
      </c>
      <c r="J212" s="62">
        <f>K212+N212</f>
        <v>0</v>
      </c>
      <c r="K212" s="23">
        <v>0</v>
      </c>
      <c r="L212" s="23">
        <v>0</v>
      </c>
      <c r="M212" s="23">
        <v>0</v>
      </c>
      <c r="N212" s="23">
        <v>0</v>
      </c>
      <c r="O212" s="23">
        <v>0</v>
      </c>
      <c r="P212" s="22">
        <f t="shared" si="24"/>
        <v>4093800</v>
      </c>
    </row>
    <row r="213" spans="1:16" s="13" customFormat="1" ht="120">
      <c r="A213" s="24"/>
      <c r="B213" s="25"/>
      <c r="C213" s="26"/>
      <c r="D213" s="96" t="s">
        <v>522</v>
      </c>
      <c r="E213" s="63">
        <f t="shared" si="25"/>
        <v>4093800</v>
      </c>
      <c r="F213" s="28">
        <f>F212</f>
        <v>4093800</v>
      </c>
      <c r="G213" s="28"/>
      <c r="H213" s="28"/>
      <c r="I213" s="28"/>
      <c r="J213" s="63">
        <f t="shared" si="23"/>
        <v>0</v>
      </c>
      <c r="K213" s="28"/>
      <c r="L213" s="28"/>
      <c r="M213" s="28"/>
      <c r="N213" s="28"/>
      <c r="O213" s="28"/>
      <c r="P213" s="27">
        <f t="shared" si="24"/>
        <v>4093800</v>
      </c>
    </row>
    <row r="214" spans="1:16" s="13" customFormat="1" ht="42.75">
      <c r="A214" s="18" t="s">
        <v>466</v>
      </c>
      <c r="B214" s="19"/>
      <c r="C214" s="20"/>
      <c r="D214" s="78" t="s">
        <v>266</v>
      </c>
      <c r="E214" s="61">
        <f>F214+I214</f>
        <v>4936300</v>
      </c>
      <c r="F214" s="21">
        <f>F215</f>
        <v>4936300</v>
      </c>
      <c r="G214" s="21">
        <f>G215</f>
        <v>3767460</v>
      </c>
      <c r="H214" s="21">
        <f>H215</f>
        <v>126900</v>
      </c>
      <c r="I214" s="21">
        <f>I215</f>
        <v>0</v>
      </c>
      <c r="J214" s="61">
        <f>K214+N214</f>
        <v>73100</v>
      </c>
      <c r="K214" s="21">
        <f>K215</f>
        <v>73100</v>
      </c>
      <c r="L214" s="21">
        <f>L215</f>
        <v>50900</v>
      </c>
      <c r="M214" s="21">
        <f>M215</f>
        <v>0</v>
      </c>
      <c r="N214" s="21">
        <f>N215</f>
        <v>0</v>
      </c>
      <c r="O214" s="21">
        <f>O215</f>
        <v>0</v>
      </c>
      <c r="P214" s="21">
        <f t="shared" si="24"/>
        <v>5009400</v>
      </c>
    </row>
    <row r="215" spans="1:16" s="13" customFormat="1" ht="63.75" customHeight="1">
      <c r="A215" s="24" t="s">
        <v>467</v>
      </c>
      <c r="B215" s="25" t="s">
        <v>267</v>
      </c>
      <c r="C215" s="26" t="s">
        <v>56</v>
      </c>
      <c r="D215" s="79" t="s">
        <v>268</v>
      </c>
      <c r="E215" s="63">
        <f>F215+I215</f>
        <v>4936300</v>
      </c>
      <c r="F215" s="28">
        <v>4936300</v>
      </c>
      <c r="G215" s="28">
        <v>3767460</v>
      </c>
      <c r="H215" s="28">
        <v>126900</v>
      </c>
      <c r="I215" s="28">
        <v>0</v>
      </c>
      <c r="J215" s="63">
        <f>K215+N215</f>
        <v>73100</v>
      </c>
      <c r="K215" s="28">
        <v>73100</v>
      </c>
      <c r="L215" s="28">
        <v>50900</v>
      </c>
      <c r="M215" s="28">
        <v>0</v>
      </c>
      <c r="N215" s="28">
        <v>0</v>
      </c>
      <c r="O215" s="28">
        <v>0</v>
      </c>
      <c r="P215" s="27">
        <f t="shared" si="24"/>
        <v>5009400</v>
      </c>
    </row>
    <row r="216" spans="1:16" s="13" customFormat="1" ht="85.5">
      <c r="A216" s="18" t="s">
        <v>468</v>
      </c>
      <c r="B216" s="19"/>
      <c r="C216" s="20"/>
      <c r="D216" s="78" t="s">
        <v>269</v>
      </c>
      <c r="E216" s="61">
        <f>F216+I216</f>
        <v>365600</v>
      </c>
      <c r="F216" s="21">
        <f>F217</f>
        <v>365600</v>
      </c>
      <c r="G216" s="21">
        <f>G217</f>
        <v>0</v>
      </c>
      <c r="H216" s="21">
        <f>H217</f>
        <v>0</v>
      </c>
      <c r="I216" s="21">
        <f>I217</f>
        <v>0</v>
      </c>
      <c r="J216" s="61">
        <f>K216+N216</f>
        <v>0</v>
      </c>
      <c r="K216" s="21">
        <f>K217</f>
        <v>0</v>
      </c>
      <c r="L216" s="21">
        <f>L217</f>
        <v>0</v>
      </c>
      <c r="M216" s="21">
        <f>M217</f>
        <v>0</v>
      </c>
      <c r="N216" s="21">
        <f>N217</f>
        <v>0</v>
      </c>
      <c r="O216" s="21">
        <f>O217</f>
        <v>0</v>
      </c>
      <c r="P216" s="21">
        <f t="shared" si="24"/>
        <v>365600</v>
      </c>
    </row>
    <row r="217" spans="1:16" s="13" customFormat="1" ht="75">
      <c r="A217" s="24" t="s">
        <v>469</v>
      </c>
      <c r="B217" s="25" t="s">
        <v>270</v>
      </c>
      <c r="C217" s="26" t="s">
        <v>52</v>
      </c>
      <c r="D217" s="79" t="s">
        <v>271</v>
      </c>
      <c r="E217" s="63">
        <f>F217+I217</f>
        <v>365600</v>
      </c>
      <c r="F217" s="28">
        <v>365600</v>
      </c>
      <c r="G217" s="28">
        <v>0</v>
      </c>
      <c r="H217" s="28">
        <v>0</v>
      </c>
      <c r="I217" s="28">
        <v>0</v>
      </c>
      <c r="J217" s="63">
        <f>K217+N217</f>
        <v>0</v>
      </c>
      <c r="K217" s="28">
        <v>0</v>
      </c>
      <c r="L217" s="28">
        <v>0</v>
      </c>
      <c r="M217" s="28">
        <v>0</v>
      </c>
      <c r="N217" s="28">
        <v>0</v>
      </c>
      <c r="O217" s="28">
        <v>0</v>
      </c>
      <c r="P217" s="27">
        <f t="shared" si="24"/>
        <v>365600</v>
      </c>
    </row>
    <row r="218" spans="1:16" s="55" customFormat="1" ht="99.75">
      <c r="A218" s="5" t="s">
        <v>470</v>
      </c>
      <c r="B218" s="7" t="s">
        <v>272</v>
      </c>
      <c r="C218" s="6" t="s">
        <v>229</v>
      </c>
      <c r="D218" s="77" t="s">
        <v>273</v>
      </c>
      <c r="E218" s="62">
        <f aca="true" t="shared" si="26" ref="E218:E227">F218+I218</f>
        <v>955500</v>
      </c>
      <c r="F218" s="23">
        <v>955500</v>
      </c>
      <c r="G218" s="23">
        <v>0</v>
      </c>
      <c r="H218" s="23">
        <v>0</v>
      </c>
      <c r="I218" s="23">
        <v>0</v>
      </c>
      <c r="J218" s="62">
        <f aca="true" t="shared" si="27" ref="J218:J227">K218+N218</f>
        <v>0</v>
      </c>
      <c r="K218" s="23">
        <v>0</v>
      </c>
      <c r="L218" s="23">
        <v>0</v>
      </c>
      <c r="M218" s="23">
        <v>0</v>
      </c>
      <c r="N218" s="23">
        <v>0</v>
      </c>
      <c r="O218" s="23">
        <v>0</v>
      </c>
      <c r="P218" s="22">
        <f t="shared" si="24"/>
        <v>955500</v>
      </c>
    </row>
    <row r="219" spans="1:16" s="55" customFormat="1" ht="28.5">
      <c r="A219" s="18" t="s">
        <v>471</v>
      </c>
      <c r="B219" s="19"/>
      <c r="C219" s="20"/>
      <c r="D219" s="78" t="s">
        <v>214</v>
      </c>
      <c r="E219" s="61">
        <f t="shared" si="26"/>
        <v>55000</v>
      </c>
      <c r="F219" s="21">
        <f>F220</f>
        <v>55000</v>
      </c>
      <c r="G219" s="21">
        <f>G220</f>
        <v>0</v>
      </c>
      <c r="H219" s="21">
        <f>H220</f>
        <v>0</v>
      </c>
      <c r="I219" s="21">
        <f>I220</f>
        <v>0</v>
      </c>
      <c r="J219" s="61">
        <f t="shared" si="27"/>
        <v>0</v>
      </c>
      <c r="K219" s="21">
        <f>K220</f>
        <v>0</v>
      </c>
      <c r="L219" s="21">
        <f>L220</f>
        <v>0</v>
      </c>
      <c r="M219" s="21">
        <f>M220</f>
        <v>0</v>
      </c>
      <c r="N219" s="21">
        <f>N220</f>
        <v>0</v>
      </c>
      <c r="O219" s="21">
        <f>O220</f>
        <v>0</v>
      </c>
      <c r="P219" s="21">
        <f t="shared" si="24"/>
        <v>55000</v>
      </c>
    </row>
    <row r="220" spans="1:16" s="13" customFormat="1" ht="60">
      <c r="A220" s="24" t="s">
        <v>472</v>
      </c>
      <c r="B220" s="25" t="s">
        <v>216</v>
      </c>
      <c r="C220" s="26" t="s">
        <v>189</v>
      </c>
      <c r="D220" s="79" t="s">
        <v>217</v>
      </c>
      <c r="E220" s="63">
        <f t="shared" si="26"/>
        <v>55000</v>
      </c>
      <c r="F220" s="28">
        <v>55000</v>
      </c>
      <c r="G220" s="28">
        <v>0</v>
      </c>
      <c r="H220" s="28">
        <v>0</v>
      </c>
      <c r="I220" s="28">
        <v>0</v>
      </c>
      <c r="J220" s="63">
        <f t="shared" si="27"/>
        <v>0</v>
      </c>
      <c r="K220" s="28">
        <v>0</v>
      </c>
      <c r="L220" s="28">
        <v>0</v>
      </c>
      <c r="M220" s="28">
        <v>0</v>
      </c>
      <c r="N220" s="28">
        <v>0</v>
      </c>
      <c r="O220" s="28">
        <v>0</v>
      </c>
      <c r="P220" s="27">
        <f t="shared" si="24"/>
        <v>55000</v>
      </c>
    </row>
    <row r="221" spans="1:16" s="55" customFormat="1" ht="28.5">
      <c r="A221" s="5" t="s">
        <v>473</v>
      </c>
      <c r="B221" s="7" t="s">
        <v>222</v>
      </c>
      <c r="C221" s="6" t="s">
        <v>64</v>
      </c>
      <c r="D221" s="77" t="s">
        <v>223</v>
      </c>
      <c r="E221" s="62">
        <f t="shared" si="26"/>
        <v>21000</v>
      </c>
      <c r="F221" s="23">
        <v>21000</v>
      </c>
      <c r="G221" s="23">
        <v>0</v>
      </c>
      <c r="H221" s="23">
        <v>0</v>
      </c>
      <c r="I221" s="23">
        <v>0</v>
      </c>
      <c r="J221" s="62">
        <f t="shared" si="27"/>
        <v>0</v>
      </c>
      <c r="K221" s="23">
        <v>0</v>
      </c>
      <c r="L221" s="23">
        <v>0</v>
      </c>
      <c r="M221" s="23">
        <v>0</v>
      </c>
      <c r="N221" s="23">
        <v>0</v>
      </c>
      <c r="O221" s="23">
        <v>0</v>
      </c>
      <c r="P221" s="22">
        <f t="shared" si="24"/>
        <v>21000</v>
      </c>
    </row>
    <row r="222" spans="1:16" s="108" customFormat="1" ht="42.75">
      <c r="A222" s="29" t="s">
        <v>441</v>
      </c>
      <c r="B222" s="30"/>
      <c r="C222" s="31"/>
      <c r="D222" s="82" t="s">
        <v>476</v>
      </c>
      <c r="E222" s="62">
        <f t="shared" si="26"/>
        <v>190746795</v>
      </c>
      <c r="F222" s="22">
        <f>F223+F224+F226+F238+F245+F264+F266+F268+F270+F271+F273</f>
        <v>190746795</v>
      </c>
      <c r="G222" s="22">
        <f>G223+G224+G226+G238+G245+G264+G266+G268+G270+G271+G273</f>
        <v>9786757</v>
      </c>
      <c r="H222" s="22">
        <f>H223+H224+H226+H238+H245+H264+H266+H268+H270+H271+H273</f>
        <v>537549</v>
      </c>
      <c r="I222" s="22">
        <f>I223+I224+I226+I238+I245+I264+I266+I268+I270+I271+I273</f>
        <v>0</v>
      </c>
      <c r="J222" s="62">
        <f t="shared" si="27"/>
        <v>55000</v>
      </c>
      <c r="K222" s="22">
        <f>K223+K224+K226+K238+K245+K264+K266+K268+K270+K271+K273</f>
        <v>55000</v>
      </c>
      <c r="L222" s="22">
        <f>L223+L224+L226+L238+L245+L264+L266+L268+L270+L271+L273</f>
        <v>38900</v>
      </c>
      <c r="M222" s="22">
        <f>M223+M224+M226+M238+M245+M264+M266+M268+M270+M271+M273</f>
        <v>0</v>
      </c>
      <c r="N222" s="22">
        <f>N223+N224+N226+N238+N245+N264+N266+N268+N270+N271+N273</f>
        <v>0</v>
      </c>
      <c r="O222" s="22">
        <f>O223+O224+O226+O238+O245+O264+O266+O268+O270+O271+O273</f>
        <v>0</v>
      </c>
      <c r="P222" s="22">
        <f t="shared" si="24"/>
        <v>190801795</v>
      </c>
    </row>
    <row r="223" spans="1:16" s="55" customFormat="1" ht="71.25">
      <c r="A223" s="5" t="s">
        <v>442</v>
      </c>
      <c r="B223" s="32" t="s">
        <v>37</v>
      </c>
      <c r="C223" s="32" t="s">
        <v>21</v>
      </c>
      <c r="D223" s="77" t="s">
        <v>38</v>
      </c>
      <c r="E223" s="62">
        <f t="shared" si="26"/>
        <v>7062195</v>
      </c>
      <c r="F223" s="23">
        <v>7062195</v>
      </c>
      <c r="G223" s="23">
        <v>5516677</v>
      </c>
      <c r="H223" s="23">
        <v>170549</v>
      </c>
      <c r="I223" s="23">
        <v>0</v>
      </c>
      <c r="J223" s="62">
        <f t="shared" si="27"/>
        <v>0</v>
      </c>
      <c r="K223" s="23">
        <v>0</v>
      </c>
      <c r="L223" s="23">
        <v>0</v>
      </c>
      <c r="M223" s="23">
        <v>0</v>
      </c>
      <c r="N223" s="23">
        <v>0</v>
      </c>
      <c r="O223" s="23">
        <v>0</v>
      </c>
      <c r="P223" s="22">
        <f t="shared" si="24"/>
        <v>7062195</v>
      </c>
    </row>
    <row r="224" spans="1:16" s="55" customFormat="1" ht="85.5">
      <c r="A224" s="5" t="s">
        <v>444</v>
      </c>
      <c r="B224" s="7" t="s">
        <v>229</v>
      </c>
      <c r="C224" s="6" t="s">
        <v>51</v>
      </c>
      <c r="D224" s="77" t="s">
        <v>483</v>
      </c>
      <c r="E224" s="62">
        <f t="shared" si="26"/>
        <v>1845400</v>
      </c>
      <c r="F224" s="23">
        <v>1845400</v>
      </c>
      <c r="G224" s="23">
        <v>0</v>
      </c>
      <c r="H224" s="23">
        <v>0</v>
      </c>
      <c r="I224" s="23">
        <v>0</v>
      </c>
      <c r="J224" s="62">
        <f t="shared" si="27"/>
        <v>0</v>
      </c>
      <c r="K224" s="23">
        <v>0</v>
      </c>
      <c r="L224" s="23">
        <v>0</v>
      </c>
      <c r="M224" s="23">
        <v>0</v>
      </c>
      <c r="N224" s="23">
        <v>0</v>
      </c>
      <c r="O224" s="23">
        <v>0</v>
      </c>
      <c r="P224" s="22">
        <f t="shared" si="24"/>
        <v>1845400</v>
      </c>
    </row>
    <row r="225" spans="1:16" s="13" customFormat="1" ht="210" customHeight="1">
      <c r="A225" s="24"/>
      <c r="B225" s="25"/>
      <c r="C225" s="26"/>
      <c r="D225" s="81" t="s">
        <v>521</v>
      </c>
      <c r="E225" s="63">
        <f t="shared" si="26"/>
        <v>1845400</v>
      </c>
      <c r="F225" s="28">
        <f>F224</f>
        <v>1845400</v>
      </c>
      <c r="G225" s="28"/>
      <c r="H225" s="28"/>
      <c r="I225" s="28"/>
      <c r="J225" s="63">
        <f t="shared" si="27"/>
        <v>0</v>
      </c>
      <c r="K225" s="28"/>
      <c r="L225" s="28"/>
      <c r="M225" s="28"/>
      <c r="N225" s="28"/>
      <c r="O225" s="28"/>
      <c r="P225" s="27">
        <f t="shared" si="24"/>
        <v>1845400</v>
      </c>
    </row>
    <row r="226" spans="1:16" s="55" customFormat="1" ht="85.5">
      <c r="A226" s="18" t="s">
        <v>443</v>
      </c>
      <c r="B226" s="19"/>
      <c r="C226" s="20"/>
      <c r="D226" s="95" t="s">
        <v>490</v>
      </c>
      <c r="E226" s="61">
        <f t="shared" si="26"/>
        <v>89508600</v>
      </c>
      <c r="F226" s="21">
        <f>F227+F229+F232+F234+F236</f>
        <v>89508600</v>
      </c>
      <c r="G226" s="21">
        <f>G227+G229+G232+G234+G236</f>
        <v>0</v>
      </c>
      <c r="H226" s="21">
        <f>H227+H229+H232+H234+H236</f>
        <v>0</v>
      </c>
      <c r="I226" s="21">
        <f>I227+I229+I232+I234+I236</f>
        <v>0</v>
      </c>
      <c r="J226" s="61">
        <f t="shared" si="27"/>
        <v>0</v>
      </c>
      <c r="K226" s="21">
        <f>K227+K229+K232+K234+K236</f>
        <v>0</v>
      </c>
      <c r="L226" s="21">
        <f>L227+L229+L232+L234+L236</f>
        <v>0</v>
      </c>
      <c r="M226" s="21">
        <f>M227+M229+M232+M234+M236</f>
        <v>0</v>
      </c>
      <c r="N226" s="21">
        <f>N227+N229+N232+N234+N236</f>
        <v>0</v>
      </c>
      <c r="O226" s="21">
        <f>O227+O229+O232+O234+O236</f>
        <v>0</v>
      </c>
      <c r="P226" s="21">
        <f t="shared" si="24"/>
        <v>89508600</v>
      </c>
    </row>
    <row r="227" spans="1:16" s="13" customFormat="1" ht="270">
      <c r="A227" s="24" t="s">
        <v>445</v>
      </c>
      <c r="B227" s="25" t="s">
        <v>230</v>
      </c>
      <c r="C227" s="26" t="s">
        <v>189</v>
      </c>
      <c r="D227" s="96" t="s">
        <v>486</v>
      </c>
      <c r="E227" s="63">
        <f t="shared" si="26"/>
        <v>8440000</v>
      </c>
      <c r="F227" s="28">
        <v>8440000</v>
      </c>
      <c r="G227" s="28">
        <v>0</v>
      </c>
      <c r="H227" s="28">
        <v>0</v>
      </c>
      <c r="I227" s="28">
        <v>0</v>
      </c>
      <c r="J227" s="63">
        <f t="shared" si="27"/>
        <v>0</v>
      </c>
      <c r="K227" s="28">
        <v>0</v>
      </c>
      <c r="L227" s="28">
        <v>0</v>
      </c>
      <c r="M227" s="28">
        <v>0</v>
      </c>
      <c r="N227" s="28">
        <v>0</v>
      </c>
      <c r="O227" s="28">
        <v>0</v>
      </c>
      <c r="P227" s="27">
        <f t="shared" si="24"/>
        <v>8440000</v>
      </c>
    </row>
    <row r="228" spans="1:16" s="13" customFormat="1" ht="135">
      <c r="A228" s="34"/>
      <c r="B228" s="35"/>
      <c r="C228" s="36"/>
      <c r="D228" s="96" t="s">
        <v>524</v>
      </c>
      <c r="E228" s="63">
        <f>F228+I228</f>
        <v>8440000</v>
      </c>
      <c r="F228" s="28">
        <f>F227</f>
        <v>8440000</v>
      </c>
      <c r="G228" s="28"/>
      <c r="H228" s="28"/>
      <c r="I228" s="28"/>
      <c r="J228" s="63">
        <f>K228+N228</f>
        <v>0</v>
      </c>
      <c r="K228" s="28"/>
      <c r="L228" s="28"/>
      <c r="M228" s="28"/>
      <c r="N228" s="28"/>
      <c r="O228" s="28"/>
      <c r="P228" s="27">
        <f t="shared" si="24"/>
        <v>8440000</v>
      </c>
    </row>
    <row r="229" spans="1:16" s="13" customFormat="1" ht="345">
      <c r="A229" s="133" t="s">
        <v>446</v>
      </c>
      <c r="B229" s="135" t="s">
        <v>231</v>
      </c>
      <c r="C229" s="131" t="s">
        <v>189</v>
      </c>
      <c r="D229" s="112" t="s">
        <v>487</v>
      </c>
      <c r="E229" s="119">
        <f>F229+I229</f>
        <v>671000</v>
      </c>
      <c r="F229" s="122">
        <v>671000</v>
      </c>
      <c r="G229" s="122">
        <v>0</v>
      </c>
      <c r="H229" s="122">
        <v>0</v>
      </c>
      <c r="I229" s="122">
        <v>0</v>
      </c>
      <c r="J229" s="119">
        <f>K229+N229</f>
        <v>0</v>
      </c>
      <c r="K229" s="122">
        <v>0</v>
      </c>
      <c r="L229" s="122">
        <v>0</v>
      </c>
      <c r="M229" s="122">
        <v>0</v>
      </c>
      <c r="N229" s="122">
        <v>0</v>
      </c>
      <c r="O229" s="122">
        <v>0</v>
      </c>
      <c r="P229" s="125">
        <f t="shared" si="24"/>
        <v>671000</v>
      </c>
    </row>
    <row r="230" spans="1:16" s="13" customFormat="1" ht="409.5">
      <c r="A230" s="134"/>
      <c r="B230" s="136"/>
      <c r="C230" s="132"/>
      <c r="D230" s="115" t="s">
        <v>488</v>
      </c>
      <c r="E230" s="119"/>
      <c r="F230" s="122"/>
      <c r="G230" s="122"/>
      <c r="H230" s="122"/>
      <c r="I230" s="122"/>
      <c r="J230" s="119"/>
      <c r="K230" s="122"/>
      <c r="L230" s="122"/>
      <c r="M230" s="122"/>
      <c r="N230" s="122"/>
      <c r="O230" s="122"/>
      <c r="P230" s="125"/>
    </row>
    <row r="231" spans="1:16" s="13" customFormat="1" ht="135">
      <c r="A231" s="38"/>
      <c r="B231" s="39"/>
      <c r="C231" s="40"/>
      <c r="D231" s="96" t="s">
        <v>524</v>
      </c>
      <c r="E231" s="63">
        <f>F231+I231</f>
        <v>671000</v>
      </c>
      <c r="F231" s="113">
        <f>F229</f>
        <v>671000</v>
      </c>
      <c r="G231" s="113"/>
      <c r="H231" s="113"/>
      <c r="I231" s="113"/>
      <c r="J231" s="63">
        <f>K231+N231</f>
        <v>0</v>
      </c>
      <c r="K231" s="113"/>
      <c r="L231" s="113"/>
      <c r="M231" s="113"/>
      <c r="N231" s="113"/>
      <c r="O231" s="113"/>
      <c r="P231" s="114">
        <f>E231+J231</f>
        <v>671000</v>
      </c>
    </row>
    <row r="232" spans="1:16" s="13" customFormat="1" ht="105">
      <c r="A232" s="24" t="s">
        <v>447</v>
      </c>
      <c r="B232" s="25" t="s">
        <v>232</v>
      </c>
      <c r="C232" s="26" t="s">
        <v>192</v>
      </c>
      <c r="D232" s="79" t="s">
        <v>233</v>
      </c>
      <c r="E232" s="63">
        <f aca="true" t="shared" si="28" ref="E232:E263">F232+I232</f>
        <v>716000</v>
      </c>
      <c r="F232" s="28">
        <v>716000</v>
      </c>
      <c r="G232" s="28">
        <v>0</v>
      </c>
      <c r="H232" s="28">
        <v>0</v>
      </c>
      <c r="I232" s="28">
        <v>0</v>
      </c>
      <c r="J232" s="63">
        <f aca="true" t="shared" si="29" ref="J232:J269">K232+N232</f>
        <v>0</v>
      </c>
      <c r="K232" s="28">
        <v>0</v>
      </c>
      <c r="L232" s="28">
        <v>0</v>
      </c>
      <c r="M232" s="28">
        <v>0</v>
      </c>
      <c r="N232" s="28">
        <v>0</v>
      </c>
      <c r="O232" s="28">
        <v>0</v>
      </c>
      <c r="P232" s="27">
        <f t="shared" si="24"/>
        <v>716000</v>
      </c>
    </row>
    <row r="233" spans="1:16" s="13" customFormat="1" ht="135">
      <c r="A233" s="24"/>
      <c r="B233" s="25"/>
      <c r="C233" s="26"/>
      <c r="D233" s="96" t="s">
        <v>524</v>
      </c>
      <c r="E233" s="63">
        <f t="shared" si="28"/>
        <v>716000</v>
      </c>
      <c r="F233" s="28">
        <f>F232</f>
        <v>716000</v>
      </c>
      <c r="G233" s="28"/>
      <c r="H233" s="28"/>
      <c r="I233" s="28"/>
      <c r="J233" s="63">
        <f t="shared" si="29"/>
        <v>0</v>
      </c>
      <c r="K233" s="28"/>
      <c r="L233" s="28"/>
      <c r="M233" s="28"/>
      <c r="N233" s="28"/>
      <c r="O233" s="28"/>
      <c r="P233" s="27">
        <f t="shared" si="24"/>
        <v>716000</v>
      </c>
    </row>
    <row r="234" spans="1:16" s="13" customFormat="1" ht="30">
      <c r="A234" s="24" t="s">
        <v>449</v>
      </c>
      <c r="B234" s="25" t="s">
        <v>235</v>
      </c>
      <c r="C234" s="26" t="s">
        <v>192</v>
      </c>
      <c r="D234" s="79" t="s">
        <v>236</v>
      </c>
      <c r="E234" s="63">
        <f t="shared" si="28"/>
        <v>510000</v>
      </c>
      <c r="F234" s="28">
        <v>510000</v>
      </c>
      <c r="G234" s="28">
        <v>0</v>
      </c>
      <c r="H234" s="28">
        <v>0</v>
      </c>
      <c r="I234" s="28">
        <v>0</v>
      </c>
      <c r="J234" s="63">
        <f t="shared" si="29"/>
        <v>0</v>
      </c>
      <c r="K234" s="28">
        <v>0</v>
      </c>
      <c r="L234" s="28">
        <v>0</v>
      </c>
      <c r="M234" s="28">
        <v>0</v>
      </c>
      <c r="N234" s="28">
        <v>0</v>
      </c>
      <c r="O234" s="28">
        <v>0</v>
      </c>
      <c r="P234" s="27">
        <f t="shared" si="24"/>
        <v>510000</v>
      </c>
    </row>
    <row r="235" spans="1:16" s="13" customFormat="1" ht="135">
      <c r="A235" s="24"/>
      <c r="B235" s="25"/>
      <c r="C235" s="26"/>
      <c r="D235" s="96" t="s">
        <v>524</v>
      </c>
      <c r="E235" s="63">
        <f t="shared" si="28"/>
        <v>510000</v>
      </c>
      <c r="F235" s="28">
        <f>F234</f>
        <v>510000</v>
      </c>
      <c r="G235" s="28"/>
      <c r="H235" s="28"/>
      <c r="I235" s="28"/>
      <c r="J235" s="63">
        <f t="shared" si="29"/>
        <v>0</v>
      </c>
      <c r="K235" s="28"/>
      <c r="L235" s="28"/>
      <c r="M235" s="28"/>
      <c r="N235" s="28"/>
      <c r="O235" s="28"/>
      <c r="P235" s="27">
        <f t="shared" si="24"/>
        <v>510000</v>
      </c>
    </row>
    <row r="236" spans="1:16" s="13" customFormat="1" ht="45">
      <c r="A236" s="24" t="s">
        <v>450</v>
      </c>
      <c r="B236" s="25" t="s">
        <v>237</v>
      </c>
      <c r="C236" s="26" t="s">
        <v>229</v>
      </c>
      <c r="D236" s="79" t="s">
        <v>238</v>
      </c>
      <c r="E236" s="63">
        <f t="shared" si="28"/>
        <v>79171600</v>
      </c>
      <c r="F236" s="28">
        <v>79171600</v>
      </c>
      <c r="G236" s="28">
        <v>0</v>
      </c>
      <c r="H236" s="28">
        <v>0</v>
      </c>
      <c r="I236" s="28">
        <v>0</v>
      </c>
      <c r="J236" s="63">
        <f t="shared" si="29"/>
        <v>0</v>
      </c>
      <c r="K236" s="28">
        <v>0</v>
      </c>
      <c r="L236" s="28">
        <v>0</v>
      </c>
      <c r="M236" s="28">
        <v>0</v>
      </c>
      <c r="N236" s="28">
        <v>0</v>
      </c>
      <c r="O236" s="28">
        <v>0</v>
      </c>
      <c r="P236" s="27">
        <f t="shared" si="24"/>
        <v>79171600</v>
      </c>
    </row>
    <row r="237" spans="1:16" s="13" customFormat="1" ht="135">
      <c r="A237" s="24"/>
      <c r="B237" s="25"/>
      <c r="C237" s="26"/>
      <c r="D237" s="96" t="s">
        <v>524</v>
      </c>
      <c r="E237" s="63">
        <f t="shared" si="28"/>
        <v>79171600</v>
      </c>
      <c r="F237" s="28">
        <f>F236</f>
        <v>79171600</v>
      </c>
      <c r="G237" s="28"/>
      <c r="H237" s="28"/>
      <c r="I237" s="28"/>
      <c r="J237" s="63">
        <f t="shared" si="29"/>
        <v>0</v>
      </c>
      <c r="K237" s="28"/>
      <c r="L237" s="28"/>
      <c r="M237" s="28"/>
      <c r="N237" s="28"/>
      <c r="O237" s="28"/>
      <c r="P237" s="27">
        <f t="shared" si="24"/>
        <v>79171600</v>
      </c>
    </row>
    <row r="238" spans="1:16" s="13" customFormat="1" ht="57">
      <c r="A238" s="18" t="s">
        <v>451</v>
      </c>
      <c r="B238" s="19"/>
      <c r="C238" s="20"/>
      <c r="D238" s="94" t="s">
        <v>239</v>
      </c>
      <c r="E238" s="61">
        <f>F238+I238</f>
        <v>80100</v>
      </c>
      <c r="F238" s="21">
        <f>F239+F241+F243</f>
        <v>80100</v>
      </c>
      <c r="G238" s="21">
        <f>G239+G241+G243</f>
        <v>0</v>
      </c>
      <c r="H238" s="21">
        <f>H239+H241+H243</f>
        <v>0</v>
      </c>
      <c r="I238" s="21">
        <f>I239+I241+I243</f>
        <v>0</v>
      </c>
      <c r="J238" s="61">
        <f>K238+N238</f>
        <v>0</v>
      </c>
      <c r="K238" s="21">
        <f>K239+K241+K243</f>
        <v>0</v>
      </c>
      <c r="L238" s="21">
        <f>L239+L241+L243</f>
        <v>0</v>
      </c>
      <c r="M238" s="21">
        <f>M239+M241+M243</f>
        <v>0</v>
      </c>
      <c r="N238" s="21">
        <f>N239+N241+N243</f>
        <v>0</v>
      </c>
      <c r="O238" s="21">
        <f>O239+O241+O243</f>
        <v>0</v>
      </c>
      <c r="P238" s="21">
        <f t="shared" si="24"/>
        <v>80100</v>
      </c>
    </row>
    <row r="239" spans="1:16" s="13" customFormat="1" ht="225">
      <c r="A239" s="24" t="s">
        <v>452</v>
      </c>
      <c r="B239" s="25" t="s">
        <v>240</v>
      </c>
      <c r="C239" s="26" t="s">
        <v>189</v>
      </c>
      <c r="D239" s="93" t="s">
        <v>492</v>
      </c>
      <c r="E239" s="63">
        <f t="shared" si="28"/>
        <v>8200</v>
      </c>
      <c r="F239" s="28">
        <v>8200</v>
      </c>
      <c r="G239" s="28">
        <v>0</v>
      </c>
      <c r="H239" s="28">
        <v>0</v>
      </c>
      <c r="I239" s="28">
        <v>0</v>
      </c>
      <c r="J239" s="63">
        <f t="shared" si="29"/>
        <v>0</v>
      </c>
      <c r="K239" s="28">
        <v>0</v>
      </c>
      <c r="L239" s="28">
        <v>0</v>
      </c>
      <c r="M239" s="28">
        <v>0</v>
      </c>
      <c r="N239" s="28">
        <v>0</v>
      </c>
      <c r="O239" s="28">
        <v>0</v>
      </c>
      <c r="P239" s="27">
        <f t="shared" si="24"/>
        <v>8200</v>
      </c>
    </row>
    <row r="240" spans="1:16" s="13" customFormat="1" ht="75">
      <c r="A240" s="24"/>
      <c r="B240" s="25"/>
      <c r="C240" s="26"/>
      <c r="D240" s="13" t="s">
        <v>523</v>
      </c>
      <c r="E240" s="63">
        <f t="shared" si="28"/>
        <v>8200</v>
      </c>
      <c r="F240" s="28">
        <f>F239</f>
        <v>8200</v>
      </c>
      <c r="G240" s="28"/>
      <c r="H240" s="28"/>
      <c r="I240" s="28"/>
      <c r="J240" s="63">
        <f t="shared" si="29"/>
        <v>0</v>
      </c>
      <c r="K240" s="28"/>
      <c r="L240" s="28"/>
      <c r="M240" s="28"/>
      <c r="N240" s="28"/>
      <c r="O240" s="28"/>
      <c r="P240" s="27">
        <f t="shared" si="24"/>
        <v>8200</v>
      </c>
    </row>
    <row r="241" spans="1:16" s="13" customFormat="1" ht="45">
      <c r="A241" s="24" t="s">
        <v>453</v>
      </c>
      <c r="B241" s="25" t="s">
        <v>241</v>
      </c>
      <c r="C241" s="26" t="s">
        <v>192</v>
      </c>
      <c r="D241" s="93" t="s">
        <v>242</v>
      </c>
      <c r="E241" s="63">
        <f t="shared" si="28"/>
        <v>1800</v>
      </c>
      <c r="F241" s="28">
        <v>1800</v>
      </c>
      <c r="G241" s="28">
        <v>0</v>
      </c>
      <c r="H241" s="28">
        <v>0</v>
      </c>
      <c r="I241" s="28">
        <v>0</v>
      </c>
      <c r="J241" s="63">
        <f t="shared" si="29"/>
        <v>0</v>
      </c>
      <c r="K241" s="28">
        <v>0</v>
      </c>
      <c r="L241" s="28">
        <v>0</v>
      </c>
      <c r="M241" s="28">
        <v>0</v>
      </c>
      <c r="N241" s="28">
        <v>0</v>
      </c>
      <c r="O241" s="28">
        <v>0</v>
      </c>
      <c r="P241" s="27">
        <f t="shared" si="24"/>
        <v>1800</v>
      </c>
    </row>
    <row r="242" spans="1:16" s="13" customFormat="1" ht="75">
      <c r="A242" s="24"/>
      <c r="B242" s="25"/>
      <c r="C242" s="26"/>
      <c r="D242" s="13" t="s">
        <v>523</v>
      </c>
      <c r="E242" s="63">
        <f t="shared" si="28"/>
        <v>1800</v>
      </c>
      <c r="F242" s="28">
        <f>F241</f>
        <v>1800</v>
      </c>
      <c r="G242" s="28"/>
      <c r="H242" s="28"/>
      <c r="I242" s="28"/>
      <c r="J242" s="63">
        <f t="shared" si="29"/>
        <v>0</v>
      </c>
      <c r="K242" s="28"/>
      <c r="L242" s="28"/>
      <c r="M242" s="28"/>
      <c r="N242" s="28"/>
      <c r="O242" s="28"/>
      <c r="P242" s="27">
        <f t="shared" si="24"/>
        <v>1800</v>
      </c>
    </row>
    <row r="243" spans="1:16" s="13" customFormat="1" ht="60">
      <c r="A243" s="24" t="s">
        <v>454</v>
      </c>
      <c r="B243" s="25" t="s">
        <v>243</v>
      </c>
      <c r="C243" s="26" t="s">
        <v>229</v>
      </c>
      <c r="D243" s="93" t="s">
        <v>244</v>
      </c>
      <c r="E243" s="63">
        <f t="shared" si="28"/>
        <v>70100</v>
      </c>
      <c r="F243" s="28">
        <v>70100</v>
      </c>
      <c r="G243" s="28">
        <v>0</v>
      </c>
      <c r="H243" s="28">
        <v>0</v>
      </c>
      <c r="I243" s="28">
        <v>0</v>
      </c>
      <c r="J243" s="63">
        <f t="shared" si="29"/>
        <v>0</v>
      </c>
      <c r="K243" s="28">
        <v>0</v>
      </c>
      <c r="L243" s="28">
        <v>0</v>
      </c>
      <c r="M243" s="28">
        <v>0</v>
      </c>
      <c r="N243" s="28">
        <v>0</v>
      </c>
      <c r="O243" s="28">
        <v>0</v>
      </c>
      <c r="P243" s="27">
        <f t="shared" si="24"/>
        <v>70100</v>
      </c>
    </row>
    <row r="244" spans="1:16" s="13" customFormat="1" ht="75">
      <c r="A244" s="24"/>
      <c r="B244" s="25"/>
      <c r="C244" s="26"/>
      <c r="D244" s="13" t="s">
        <v>523</v>
      </c>
      <c r="E244" s="63">
        <f t="shared" si="28"/>
        <v>70100</v>
      </c>
      <c r="F244" s="28">
        <f>F243</f>
        <v>70100</v>
      </c>
      <c r="G244" s="28"/>
      <c r="H244" s="28"/>
      <c r="I244" s="28"/>
      <c r="J244" s="63">
        <f t="shared" si="29"/>
        <v>0</v>
      </c>
      <c r="K244" s="28"/>
      <c r="L244" s="28"/>
      <c r="M244" s="28"/>
      <c r="N244" s="28"/>
      <c r="O244" s="28"/>
      <c r="P244" s="27">
        <f t="shared" si="24"/>
        <v>70100</v>
      </c>
    </row>
    <row r="245" spans="1:16" s="13" customFormat="1" ht="57">
      <c r="A245" s="18" t="s">
        <v>455</v>
      </c>
      <c r="B245" s="19"/>
      <c r="C245" s="20"/>
      <c r="D245" s="94" t="s">
        <v>245</v>
      </c>
      <c r="E245" s="61">
        <f>F245+I245</f>
        <v>81460900</v>
      </c>
      <c r="F245" s="21">
        <f>F246+F248+F250+F252+F254+F256+F258+F260+F262</f>
        <v>81460900</v>
      </c>
      <c r="G245" s="21">
        <f>G246+G248+G250+G252+G254+G256+G258+G260+G262</f>
        <v>0</v>
      </c>
      <c r="H245" s="21">
        <f>H246+H248+H250+H252+H254+H256+H258+H260+H262</f>
        <v>0</v>
      </c>
      <c r="I245" s="21">
        <f>I246+I248+I250+I252+I254+I256+I258+I260+I262</f>
        <v>0</v>
      </c>
      <c r="J245" s="61">
        <f>K245+N245</f>
        <v>0</v>
      </c>
      <c r="K245" s="21">
        <f>K246+K248+K250+K252+K254+K256+K258+K260+K262</f>
        <v>0</v>
      </c>
      <c r="L245" s="21">
        <f>L246+L248+L250+L252+L254+L256+L258+L260+L262</f>
        <v>0</v>
      </c>
      <c r="M245" s="21">
        <f>M246+M248+M250+M252+M254+M256+M258+M260+M262</f>
        <v>0</v>
      </c>
      <c r="N245" s="21">
        <f>N246+N248+N250+N252+N254+N256+N258+N260+N262</f>
        <v>0</v>
      </c>
      <c r="O245" s="21">
        <f>O246+O248+O250+O252+O254+O256+O258+O260+O262</f>
        <v>0</v>
      </c>
      <c r="P245" s="21">
        <f t="shared" si="24"/>
        <v>81460900</v>
      </c>
    </row>
    <row r="246" spans="1:16" s="13" customFormat="1" ht="30">
      <c r="A246" s="24" t="s">
        <v>456</v>
      </c>
      <c r="B246" s="25" t="s">
        <v>246</v>
      </c>
      <c r="C246" s="26" t="s">
        <v>60</v>
      </c>
      <c r="D246" s="93" t="s">
        <v>247</v>
      </c>
      <c r="E246" s="63">
        <f t="shared" si="28"/>
        <v>1288100</v>
      </c>
      <c r="F246" s="28">
        <v>1288100</v>
      </c>
      <c r="G246" s="28">
        <v>0</v>
      </c>
      <c r="H246" s="28">
        <v>0</v>
      </c>
      <c r="I246" s="28">
        <v>0</v>
      </c>
      <c r="J246" s="63">
        <f t="shared" si="29"/>
        <v>0</v>
      </c>
      <c r="K246" s="28">
        <v>0</v>
      </c>
      <c r="L246" s="28">
        <v>0</v>
      </c>
      <c r="M246" s="28">
        <v>0</v>
      </c>
      <c r="N246" s="28">
        <v>0</v>
      </c>
      <c r="O246" s="28">
        <v>0</v>
      </c>
      <c r="P246" s="27">
        <f t="shared" si="24"/>
        <v>1288100</v>
      </c>
    </row>
    <row r="247" spans="1:16" s="13" customFormat="1" ht="120">
      <c r="A247" s="24"/>
      <c r="B247" s="25"/>
      <c r="C247" s="26"/>
      <c r="D247" s="13" t="s">
        <v>522</v>
      </c>
      <c r="E247" s="63">
        <f t="shared" si="28"/>
        <v>1288100</v>
      </c>
      <c r="F247" s="28">
        <f>F246</f>
        <v>1288100</v>
      </c>
      <c r="G247" s="28"/>
      <c r="H247" s="28"/>
      <c r="I247" s="28"/>
      <c r="J247" s="63">
        <f t="shared" si="29"/>
        <v>0</v>
      </c>
      <c r="K247" s="28"/>
      <c r="L247" s="28"/>
      <c r="M247" s="28"/>
      <c r="N247" s="28"/>
      <c r="O247" s="28"/>
      <c r="P247" s="27">
        <f t="shared" si="24"/>
        <v>1288100</v>
      </c>
    </row>
    <row r="248" spans="1:16" s="13" customFormat="1" ht="30">
      <c r="A248" s="24" t="s">
        <v>457</v>
      </c>
      <c r="B248" s="25" t="s">
        <v>248</v>
      </c>
      <c r="C248" s="26" t="s">
        <v>60</v>
      </c>
      <c r="D248" s="93" t="s">
        <v>249</v>
      </c>
      <c r="E248" s="63">
        <f t="shared" si="28"/>
        <v>528900</v>
      </c>
      <c r="F248" s="28">
        <v>528900</v>
      </c>
      <c r="G248" s="28">
        <v>0</v>
      </c>
      <c r="H248" s="28">
        <v>0</v>
      </c>
      <c r="I248" s="28">
        <v>0</v>
      </c>
      <c r="J248" s="63">
        <f t="shared" si="29"/>
        <v>0</v>
      </c>
      <c r="K248" s="28">
        <v>0</v>
      </c>
      <c r="L248" s="28">
        <v>0</v>
      </c>
      <c r="M248" s="28">
        <v>0</v>
      </c>
      <c r="N248" s="28">
        <v>0</v>
      </c>
      <c r="O248" s="28">
        <v>0</v>
      </c>
      <c r="P248" s="27">
        <f t="shared" si="24"/>
        <v>528900</v>
      </c>
    </row>
    <row r="249" spans="1:16" s="13" customFormat="1" ht="120">
      <c r="A249" s="24"/>
      <c r="B249" s="25"/>
      <c r="C249" s="26"/>
      <c r="D249" s="13" t="s">
        <v>522</v>
      </c>
      <c r="E249" s="63">
        <f t="shared" si="28"/>
        <v>528900</v>
      </c>
      <c r="F249" s="28">
        <f>F248</f>
        <v>528900</v>
      </c>
      <c r="G249" s="28"/>
      <c r="H249" s="28"/>
      <c r="I249" s="28"/>
      <c r="J249" s="63">
        <f t="shared" si="29"/>
        <v>0</v>
      </c>
      <c r="K249" s="28"/>
      <c r="L249" s="28"/>
      <c r="M249" s="28"/>
      <c r="N249" s="28"/>
      <c r="O249" s="28"/>
      <c r="P249" s="27">
        <f t="shared" si="24"/>
        <v>528900</v>
      </c>
    </row>
    <row r="250" spans="1:16" s="13" customFormat="1" ht="15">
      <c r="A250" s="24" t="s">
        <v>458</v>
      </c>
      <c r="B250" s="25" t="s">
        <v>250</v>
      </c>
      <c r="C250" s="26" t="s">
        <v>60</v>
      </c>
      <c r="D250" s="93" t="s">
        <v>251</v>
      </c>
      <c r="E250" s="63">
        <f t="shared" si="28"/>
        <v>41404150</v>
      </c>
      <c r="F250" s="28">
        <v>41404150</v>
      </c>
      <c r="G250" s="28">
        <v>0</v>
      </c>
      <c r="H250" s="28">
        <v>0</v>
      </c>
      <c r="I250" s="28">
        <v>0</v>
      </c>
      <c r="J250" s="63">
        <f t="shared" si="29"/>
        <v>0</v>
      </c>
      <c r="K250" s="28">
        <v>0</v>
      </c>
      <c r="L250" s="28">
        <v>0</v>
      </c>
      <c r="M250" s="28">
        <v>0</v>
      </c>
      <c r="N250" s="28">
        <v>0</v>
      </c>
      <c r="O250" s="28">
        <v>0</v>
      </c>
      <c r="P250" s="27">
        <f t="shared" si="24"/>
        <v>41404150</v>
      </c>
    </row>
    <row r="251" spans="1:16" s="13" customFormat="1" ht="120">
      <c r="A251" s="24"/>
      <c r="B251" s="25"/>
      <c r="C251" s="26"/>
      <c r="D251" s="13" t="s">
        <v>522</v>
      </c>
      <c r="E251" s="63">
        <f t="shared" si="28"/>
        <v>41404150</v>
      </c>
      <c r="F251" s="28">
        <f>F250</f>
        <v>41404150</v>
      </c>
      <c r="G251" s="28"/>
      <c r="H251" s="28"/>
      <c r="I251" s="28"/>
      <c r="J251" s="63">
        <f t="shared" si="29"/>
        <v>0</v>
      </c>
      <c r="K251" s="28"/>
      <c r="L251" s="28"/>
      <c r="M251" s="28"/>
      <c r="N251" s="28"/>
      <c r="O251" s="28"/>
      <c r="P251" s="27">
        <f t="shared" si="24"/>
        <v>41404150</v>
      </c>
    </row>
    <row r="252" spans="1:16" s="13" customFormat="1" ht="30">
      <c r="A252" s="24" t="s">
        <v>459</v>
      </c>
      <c r="B252" s="25" t="s">
        <v>252</v>
      </c>
      <c r="C252" s="26" t="s">
        <v>60</v>
      </c>
      <c r="D252" s="93" t="s">
        <v>253</v>
      </c>
      <c r="E252" s="63">
        <f t="shared" si="28"/>
        <v>5000100</v>
      </c>
      <c r="F252" s="28">
        <v>5000100</v>
      </c>
      <c r="G252" s="28">
        <v>0</v>
      </c>
      <c r="H252" s="28">
        <v>0</v>
      </c>
      <c r="I252" s="28">
        <v>0</v>
      </c>
      <c r="J252" s="63">
        <f t="shared" si="29"/>
        <v>0</v>
      </c>
      <c r="K252" s="28">
        <v>0</v>
      </c>
      <c r="L252" s="28">
        <v>0</v>
      </c>
      <c r="M252" s="28">
        <v>0</v>
      </c>
      <c r="N252" s="28">
        <v>0</v>
      </c>
      <c r="O252" s="28">
        <v>0</v>
      </c>
      <c r="P252" s="27">
        <f t="shared" si="24"/>
        <v>5000100</v>
      </c>
    </row>
    <row r="253" spans="1:16" s="13" customFormat="1" ht="120">
      <c r="A253" s="24"/>
      <c r="B253" s="25"/>
      <c r="C253" s="26"/>
      <c r="D253" s="13" t="s">
        <v>522</v>
      </c>
      <c r="E253" s="63">
        <f t="shared" si="28"/>
        <v>5000100</v>
      </c>
      <c r="F253" s="28">
        <f>F252</f>
        <v>5000100</v>
      </c>
      <c r="G253" s="28"/>
      <c r="H253" s="28"/>
      <c r="I253" s="28"/>
      <c r="J253" s="63">
        <f t="shared" si="29"/>
        <v>0</v>
      </c>
      <c r="K253" s="28"/>
      <c r="L253" s="28"/>
      <c r="M253" s="28"/>
      <c r="N253" s="28"/>
      <c r="O253" s="28"/>
      <c r="P253" s="27">
        <f t="shared" si="24"/>
        <v>5000100</v>
      </c>
    </row>
    <row r="254" spans="1:16" s="13" customFormat="1" ht="30">
      <c r="A254" s="24" t="s">
        <v>460</v>
      </c>
      <c r="B254" s="25" t="s">
        <v>254</v>
      </c>
      <c r="C254" s="26" t="s">
        <v>60</v>
      </c>
      <c r="D254" s="93" t="s">
        <v>255</v>
      </c>
      <c r="E254" s="63">
        <f t="shared" si="28"/>
        <v>12001500</v>
      </c>
      <c r="F254" s="28">
        <v>12001500</v>
      </c>
      <c r="G254" s="28">
        <v>0</v>
      </c>
      <c r="H254" s="28">
        <v>0</v>
      </c>
      <c r="I254" s="28">
        <v>0</v>
      </c>
      <c r="J254" s="63">
        <f t="shared" si="29"/>
        <v>0</v>
      </c>
      <c r="K254" s="28">
        <v>0</v>
      </c>
      <c r="L254" s="28">
        <v>0</v>
      </c>
      <c r="M254" s="28">
        <v>0</v>
      </c>
      <c r="N254" s="28">
        <v>0</v>
      </c>
      <c r="O254" s="28">
        <v>0</v>
      </c>
      <c r="P254" s="27">
        <f t="shared" si="24"/>
        <v>12001500</v>
      </c>
    </row>
    <row r="255" spans="1:16" s="13" customFormat="1" ht="120">
      <c r="A255" s="24"/>
      <c r="B255" s="25"/>
      <c r="C255" s="26"/>
      <c r="D255" s="13" t="s">
        <v>522</v>
      </c>
      <c r="E255" s="63">
        <f t="shared" si="28"/>
        <v>12001500</v>
      </c>
      <c r="F255" s="28">
        <f>F254</f>
        <v>12001500</v>
      </c>
      <c r="G255" s="28"/>
      <c r="H255" s="28"/>
      <c r="I255" s="28"/>
      <c r="J255" s="63">
        <f t="shared" si="29"/>
        <v>0</v>
      </c>
      <c r="K255" s="28"/>
      <c r="L255" s="28"/>
      <c r="M255" s="28"/>
      <c r="N255" s="28"/>
      <c r="O255" s="28"/>
      <c r="P255" s="27">
        <f t="shared" si="24"/>
        <v>12001500</v>
      </c>
    </row>
    <row r="256" spans="1:16" s="13" customFormat="1" ht="30">
      <c r="A256" s="24" t="s">
        <v>461</v>
      </c>
      <c r="B256" s="25" t="s">
        <v>256</v>
      </c>
      <c r="C256" s="26" t="s">
        <v>60</v>
      </c>
      <c r="D256" s="93" t="s">
        <v>257</v>
      </c>
      <c r="E256" s="63">
        <f t="shared" si="28"/>
        <v>501000</v>
      </c>
      <c r="F256" s="28">
        <v>501000</v>
      </c>
      <c r="G256" s="28">
        <v>0</v>
      </c>
      <c r="H256" s="28">
        <v>0</v>
      </c>
      <c r="I256" s="28">
        <v>0</v>
      </c>
      <c r="J256" s="63">
        <f t="shared" si="29"/>
        <v>0</v>
      </c>
      <c r="K256" s="28">
        <v>0</v>
      </c>
      <c r="L256" s="28">
        <v>0</v>
      </c>
      <c r="M256" s="28">
        <v>0</v>
      </c>
      <c r="N256" s="28">
        <v>0</v>
      </c>
      <c r="O256" s="28">
        <v>0</v>
      </c>
      <c r="P256" s="27">
        <f t="shared" si="24"/>
        <v>501000</v>
      </c>
    </row>
    <row r="257" spans="1:16" s="13" customFormat="1" ht="120">
      <c r="A257" s="24"/>
      <c r="B257" s="25"/>
      <c r="C257" s="26"/>
      <c r="D257" s="13" t="s">
        <v>522</v>
      </c>
      <c r="E257" s="63">
        <f t="shared" si="28"/>
        <v>501000</v>
      </c>
      <c r="F257" s="28">
        <f>F256</f>
        <v>501000</v>
      </c>
      <c r="G257" s="28"/>
      <c r="H257" s="28"/>
      <c r="I257" s="28"/>
      <c r="J257" s="63">
        <f t="shared" si="29"/>
        <v>0</v>
      </c>
      <c r="K257" s="28"/>
      <c r="L257" s="28"/>
      <c r="M257" s="28"/>
      <c r="N257" s="28"/>
      <c r="O257" s="28"/>
      <c r="P257" s="27">
        <f t="shared" si="24"/>
        <v>501000</v>
      </c>
    </row>
    <row r="258" spans="1:16" s="13" customFormat="1" ht="15">
      <c r="A258" s="24" t="s">
        <v>462</v>
      </c>
      <c r="B258" s="25" t="s">
        <v>258</v>
      </c>
      <c r="C258" s="26" t="s">
        <v>60</v>
      </c>
      <c r="D258" s="93" t="s">
        <v>259</v>
      </c>
      <c r="E258" s="63">
        <f t="shared" si="28"/>
        <v>220100</v>
      </c>
      <c r="F258" s="28">
        <v>220100</v>
      </c>
      <c r="G258" s="28">
        <v>0</v>
      </c>
      <c r="H258" s="28">
        <v>0</v>
      </c>
      <c r="I258" s="28">
        <v>0</v>
      </c>
      <c r="J258" s="63">
        <f t="shared" si="29"/>
        <v>0</v>
      </c>
      <c r="K258" s="28">
        <v>0</v>
      </c>
      <c r="L258" s="28">
        <v>0</v>
      </c>
      <c r="M258" s="28">
        <v>0</v>
      </c>
      <c r="N258" s="28">
        <v>0</v>
      </c>
      <c r="O258" s="28">
        <v>0</v>
      </c>
      <c r="P258" s="27">
        <f t="shared" si="24"/>
        <v>220100</v>
      </c>
    </row>
    <row r="259" spans="1:16" s="13" customFormat="1" ht="120">
      <c r="A259" s="24"/>
      <c r="B259" s="25"/>
      <c r="C259" s="26"/>
      <c r="D259" s="13" t="s">
        <v>522</v>
      </c>
      <c r="E259" s="63">
        <f t="shared" si="28"/>
        <v>220100</v>
      </c>
      <c r="F259" s="28">
        <f>F258</f>
        <v>220100</v>
      </c>
      <c r="G259" s="28"/>
      <c r="H259" s="28"/>
      <c r="I259" s="28"/>
      <c r="J259" s="63">
        <f t="shared" si="29"/>
        <v>0</v>
      </c>
      <c r="K259" s="28"/>
      <c r="L259" s="28"/>
      <c r="M259" s="28"/>
      <c r="N259" s="28"/>
      <c r="O259" s="28"/>
      <c r="P259" s="27">
        <f t="shared" si="24"/>
        <v>220100</v>
      </c>
    </row>
    <row r="260" spans="1:16" s="13" customFormat="1" ht="30">
      <c r="A260" s="24" t="s">
        <v>463</v>
      </c>
      <c r="B260" s="25" t="s">
        <v>260</v>
      </c>
      <c r="C260" s="26" t="s">
        <v>60</v>
      </c>
      <c r="D260" s="93" t="s">
        <v>261</v>
      </c>
      <c r="E260" s="63">
        <f t="shared" si="28"/>
        <v>7500200</v>
      </c>
      <c r="F260" s="28">
        <v>7500200</v>
      </c>
      <c r="G260" s="28">
        <v>0</v>
      </c>
      <c r="H260" s="28">
        <v>0</v>
      </c>
      <c r="I260" s="28">
        <v>0</v>
      </c>
      <c r="J260" s="63">
        <f t="shared" si="29"/>
        <v>0</v>
      </c>
      <c r="K260" s="28">
        <v>0</v>
      </c>
      <c r="L260" s="28">
        <v>0</v>
      </c>
      <c r="M260" s="28">
        <v>0</v>
      </c>
      <c r="N260" s="28">
        <v>0</v>
      </c>
      <c r="O260" s="28">
        <v>0</v>
      </c>
      <c r="P260" s="27">
        <f t="shared" si="24"/>
        <v>7500200</v>
      </c>
    </row>
    <row r="261" spans="1:16" s="13" customFormat="1" ht="120">
      <c r="A261" s="24"/>
      <c r="B261" s="25"/>
      <c r="C261" s="26"/>
      <c r="D261" s="13" t="s">
        <v>522</v>
      </c>
      <c r="E261" s="63">
        <f t="shared" si="28"/>
        <v>7500200</v>
      </c>
      <c r="F261" s="28">
        <f>F260</f>
        <v>7500200</v>
      </c>
      <c r="G261" s="28"/>
      <c r="H261" s="28"/>
      <c r="I261" s="28"/>
      <c r="J261" s="63">
        <f t="shared" si="29"/>
        <v>0</v>
      </c>
      <c r="K261" s="28"/>
      <c r="L261" s="28"/>
      <c r="M261" s="28"/>
      <c r="N261" s="28"/>
      <c r="O261" s="28"/>
      <c r="P261" s="27">
        <f t="shared" si="24"/>
        <v>7500200</v>
      </c>
    </row>
    <row r="262" spans="1:16" s="13" customFormat="1" ht="30">
      <c r="A262" s="24" t="s">
        <v>464</v>
      </c>
      <c r="B262" s="25" t="s">
        <v>262</v>
      </c>
      <c r="C262" s="26" t="s">
        <v>52</v>
      </c>
      <c r="D262" s="93" t="s">
        <v>263</v>
      </c>
      <c r="E262" s="63">
        <f t="shared" si="28"/>
        <v>13016850</v>
      </c>
      <c r="F262" s="28">
        <v>13016850</v>
      </c>
      <c r="G262" s="28">
        <v>0</v>
      </c>
      <c r="H262" s="28">
        <v>0</v>
      </c>
      <c r="I262" s="28">
        <v>0</v>
      </c>
      <c r="J262" s="63">
        <f t="shared" si="29"/>
        <v>0</v>
      </c>
      <c r="K262" s="28">
        <v>0</v>
      </c>
      <c r="L262" s="28">
        <v>0</v>
      </c>
      <c r="M262" s="28">
        <v>0</v>
      </c>
      <c r="N262" s="28">
        <v>0</v>
      </c>
      <c r="O262" s="28">
        <v>0</v>
      </c>
      <c r="P262" s="27">
        <f t="shared" si="24"/>
        <v>13016850</v>
      </c>
    </row>
    <row r="263" spans="1:16" s="13" customFormat="1" ht="120">
      <c r="A263" s="24"/>
      <c r="B263" s="25"/>
      <c r="C263" s="26"/>
      <c r="D263" s="13" t="s">
        <v>522</v>
      </c>
      <c r="E263" s="63">
        <f t="shared" si="28"/>
        <v>13016850</v>
      </c>
      <c r="F263" s="28">
        <f>F262</f>
        <v>13016850</v>
      </c>
      <c r="G263" s="28"/>
      <c r="H263" s="28"/>
      <c r="I263" s="28"/>
      <c r="J263" s="63">
        <f t="shared" si="29"/>
        <v>0</v>
      </c>
      <c r="K263" s="28"/>
      <c r="L263" s="28"/>
      <c r="M263" s="28"/>
      <c r="N263" s="28"/>
      <c r="O263" s="28"/>
      <c r="P263" s="27">
        <f t="shared" si="24"/>
        <v>13016850</v>
      </c>
    </row>
    <row r="264" spans="1:16" s="13" customFormat="1" ht="42.75">
      <c r="A264" s="5" t="s">
        <v>465</v>
      </c>
      <c r="B264" s="7" t="s">
        <v>264</v>
      </c>
      <c r="C264" s="6" t="s">
        <v>52</v>
      </c>
      <c r="D264" s="77" t="s">
        <v>265</v>
      </c>
      <c r="E264" s="62">
        <f aca="true" t="shared" si="30" ref="E264:E269">F264+I264</f>
        <v>4008000</v>
      </c>
      <c r="F264" s="23">
        <v>4008000</v>
      </c>
      <c r="G264" s="23">
        <v>0</v>
      </c>
      <c r="H264" s="23">
        <v>0</v>
      </c>
      <c r="I264" s="23">
        <v>0</v>
      </c>
      <c r="J264" s="62">
        <f t="shared" si="29"/>
        <v>0</v>
      </c>
      <c r="K264" s="23">
        <v>0</v>
      </c>
      <c r="L264" s="23">
        <v>0</v>
      </c>
      <c r="M264" s="23">
        <v>0</v>
      </c>
      <c r="N264" s="23">
        <v>0</v>
      </c>
      <c r="O264" s="23">
        <v>0</v>
      </c>
      <c r="P264" s="22">
        <f t="shared" si="24"/>
        <v>4008000</v>
      </c>
    </row>
    <row r="265" spans="1:16" s="13" customFormat="1" ht="120">
      <c r="A265" s="24"/>
      <c r="B265" s="25"/>
      <c r="C265" s="26"/>
      <c r="D265" s="13" t="s">
        <v>522</v>
      </c>
      <c r="E265" s="63">
        <f t="shared" si="30"/>
        <v>4008000</v>
      </c>
      <c r="F265" s="28">
        <f>F264</f>
        <v>4008000</v>
      </c>
      <c r="G265" s="28"/>
      <c r="H265" s="28"/>
      <c r="I265" s="28"/>
      <c r="J265" s="63">
        <f t="shared" si="29"/>
        <v>0</v>
      </c>
      <c r="K265" s="28"/>
      <c r="L265" s="28"/>
      <c r="M265" s="28"/>
      <c r="N265" s="28"/>
      <c r="O265" s="28"/>
      <c r="P265" s="27">
        <f t="shared" si="24"/>
        <v>4008000</v>
      </c>
    </row>
    <row r="266" spans="1:16" s="13" customFormat="1" ht="48.75" customHeight="1">
      <c r="A266" s="18" t="s">
        <v>466</v>
      </c>
      <c r="B266" s="19"/>
      <c r="C266" s="20"/>
      <c r="D266" s="78" t="s">
        <v>266</v>
      </c>
      <c r="E266" s="61">
        <f t="shared" si="30"/>
        <v>5778500</v>
      </c>
      <c r="F266" s="21">
        <f>F267</f>
        <v>5778500</v>
      </c>
      <c r="G266" s="21">
        <f>G267</f>
        <v>4270080</v>
      </c>
      <c r="H266" s="21">
        <f>H267</f>
        <v>367000</v>
      </c>
      <c r="I266" s="21">
        <f>I267</f>
        <v>0</v>
      </c>
      <c r="J266" s="61">
        <f t="shared" si="29"/>
        <v>55000</v>
      </c>
      <c r="K266" s="21">
        <f>K267</f>
        <v>55000</v>
      </c>
      <c r="L266" s="21">
        <f>L267</f>
        <v>38900</v>
      </c>
      <c r="M266" s="21">
        <f>M267</f>
        <v>0</v>
      </c>
      <c r="N266" s="21">
        <f>N267</f>
        <v>0</v>
      </c>
      <c r="O266" s="21">
        <f>O267</f>
        <v>0</v>
      </c>
      <c r="P266" s="21">
        <f t="shared" si="24"/>
        <v>5833500</v>
      </c>
    </row>
    <row r="267" spans="1:16" s="13" customFormat="1" ht="61.5" customHeight="1">
      <c r="A267" s="24" t="s">
        <v>467</v>
      </c>
      <c r="B267" s="25" t="s">
        <v>267</v>
      </c>
      <c r="C267" s="26" t="s">
        <v>56</v>
      </c>
      <c r="D267" s="79" t="s">
        <v>268</v>
      </c>
      <c r="E267" s="63">
        <f t="shared" si="30"/>
        <v>5778500</v>
      </c>
      <c r="F267" s="28">
        <v>5778500</v>
      </c>
      <c r="G267" s="28">
        <v>4270080</v>
      </c>
      <c r="H267" s="28">
        <v>367000</v>
      </c>
      <c r="I267" s="28">
        <v>0</v>
      </c>
      <c r="J267" s="63">
        <f t="shared" si="29"/>
        <v>55000</v>
      </c>
      <c r="K267" s="28">
        <v>55000</v>
      </c>
      <c r="L267" s="28">
        <v>38900</v>
      </c>
      <c r="M267" s="28">
        <v>0</v>
      </c>
      <c r="N267" s="28">
        <v>0</v>
      </c>
      <c r="O267" s="28">
        <v>0</v>
      </c>
      <c r="P267" s="27">
        <f t="shared" si="24"/>
        <v>5833500</v>
      </c>
    </row>
    <row r="268" spans="1:16" s="13" customFormat="1" ht="85.5">
      <c r="A268" s="18" t="s">
        <v>468</v>
      </c>
      <c r="B268" s="19"/>
      <c r="C268" s="20"/>
      <c r="D268" s="78" t="s">
        <v>269</v>
      </c>
      <c r="E268" s="61">
        <f t="shared" si="30"/>
        <v>322700</v>
      </c>
      <c r="F268" s="21">
        <f>F269</f>
        <v>322700</v>
      </c>
      <c r="G268" s="21">
        <f>G269</f>
        <v>0</v>
      </c>
      <c r="H268" s="21">
        <f>H269</f>
        <v>0</v>
      </c>
      <c r="I268" s="21">
        <f>I269</f>
        <v>0</v>
      </c>
      <c r="J268" s="61">
        <f t="shared" si="29"/>
        <v>0</v>
      </c>
      <c r="K268" s="21">
        <f>K269</f>
        <v>0</v>
      </c>
      <c r="L268" s="21">
        <f>L269</f>
        <v>0</v>
      </c>
      <c r="M268" s="21">
        <f>M269</f>
        <v>0</v>
      </c>
      <c r="N268" s="21">
        <f>N269</f>
        <v>0</v>
      </c>
      <c r="O268" s="21">
        <f>O269</f>
        <v>0</v>
      </c>
      <c r="P268" s="21">
        <f t="shared" si="24"/>
        <v>322700</v>
      </c>
    </row>
    <row r="269" spans="1:16" s="13" customFormat="1" ht="84.75" customHeight="1">
      <c r="A269" s="24" t="s">
        <v>469</v>
      </c>
      <c r="B269" s="25" t="s">
        <v>270</v>
      </c>
      <c r="C269" s="26" t="s">
        <v>52</v>
      </c>
      <c r="D269" s="79" t="s">
        <v>271</v>
      </c>
      <c r="E269" s="63">
        <f t="shared" si="30"/>
        <v>322700</v>
      </c>
      <c r="F269" s="28">
        <v>322700</v>
      </c>
      <c r="G269" s="28">
        <v>0</v>
      </c>
      <c r="H269" s="28">
        <v>0</v>
      </c>
      <c r="I269" s="28">
        <v>0</v>
      </c>
      <c r="J269" s="63">
        <f t="shared" si="29"/>
        <v>0</v>
      </c>
      <c r="K269" s="28">
        <v>0</v>
      </c>
      <c r="L269" s="28">
        <v>0</v>
      </c>
      <c r="M269" s="28">
        <v>0</v>
      </c>
      <c r="N269" s="28">
        <v>0</v>
      </c>
      <c r="O269" s="28">
        <v>0</v>
      </c>
      <c r="P269" s="27">
        <f t="shared" si="24"/>
        <v>322700</v>
      </c>
    </row>
    <row r="270" spans="1:16" s="13" customFormat="1" ht="99.75">
      <c r="A270" s="5" t="s">
        <v>470</v>
      </c>
      <c r="B270" s="7" t="s">
        <v>272</v>
      </c>
      <c r="C270" s="6" t="s">
        <v>229</v>
      </c>
      <c r="D270" s="77" t="s">
        <v>273</v>
      </c>
      <c r="E270" s="62">
        <f aca="true" t="shared" si="31" ref="E270:E278">F270+I270</f>
        <v>609600</v>
      </c>
      <c r="F270" s="23">
        <v>609600</v>
      </c>
      <c r="G270" s="23">
        <v>0</v>
      </c>
      <c r="H270" s="23">
        <v>0</v>
      </c>
      <c r="I270" s="23">
        <v>0</v>
      </c>
      <c r="J270" s="62">
        <f aca="true" t="shared" si="32" ref="J270:J278">K270+N270</f>
        <v>0</v>
      </c>
      <c r="K270" s="23">
        <v>0</v>
      </c>
      <c r="L270" s="23">
        <v>0</v>
      </c>
      <c r="M270" s="23">
        <v>0</v>
      </c>
      <c r="N270" s="23">
        <v>0</v>
      </c>
      <c r="O270" s="23">
        <v>0</v>
      </c>
      <c r="P270" s="22">
        <f t="shared" si="24"/>
        <v>609600</v>
      </c>
    </row>
    <row r="271" spans="1:16" s="13" customFormat="1" ht="28.5">
      <c r="A271" s="18" t="s">
        <v>471</v>
      </c>
      <c r="B271" s="19"/>
      <c r="C271" s="20"/>
      <c r="D271" s="78" t="s">
        <v>214</v>
      </c>
      <c r="E271" s="61">
        <f t="shared" si="31"/>
        <v>55000</v>
      </c>
      <c r="F271" s="21">
        <f>F272</f>
        <v>55000</v>
      </c>
      <c r="G271" s="21">
        <f>G272</f>
        <v>0</v>
      </c>
      <c r="H271" s="21">
        <f>H272</f>
        <v>0</v>
      </c>
      <c r="I271" s="21">
        <f>I272</f>
        <v>0</v>
      </c>
      <c r="J271" s="61">
        <f t="shared" si="32"/>
        <v>0</v>
      </c>
      <c r="K271" s="21">
        <f>K272</f>
        <v>0</v>
      </c>
      <c r="L271" s="21">
        <f>L272</f>
        <v>0</v>
      </c>
      <c r="M271" s="21">
        <f>M272</f>
        <v>0</v>
      </c>
      <c r="N271" s="21">
        <f>N272</f>
        <v>0</v>
      </c>
      <c r="O271" s="21">
        <f>O272</f>
        <v>0</v>
      </c>
      <c r="P271" s="21">
        <f t="shared" si="24"/>
        <v>55000</v>
      </c>
    </row>
    <row r="272" spans="1:16" s="13" customFormat="1" ht="60">
      <c r="A272" s="24" t="s">
        <v>472</v>
      </c>
      <c r="B272" s="25" t="s">
        <v>216</v>
      </c>
      <c r="C272" s="26" t="s">
        <v>189</v>
      </c>
      <c r="D272" s="79" t="s">
        <v>217</v>
      </c>
      <c r="E272" s="63">
        <f t="shared" si="31"/>
        <v>55000</v>
      </c>
      <c r="F272" s="28">
        <v>55000</v>
      </c>
      <c r="G272" s="28">
        <v>0</v>
      </c>
      <c r="H272" s="28">
        <v>0</v>
      </c>
      <c r="I272" s="28">
        <v>0</v>
      </c>
      <c r="J272" s="63">
        <f t="shared" si="32"/>
        <v>0</v>
      </c>
      <c r="K272" s="28">
        <v>0</v>
      </c>
      <c r="L272" s="28">
        <v>0</v>
      </c>
      <c r="M272" s="28">
        <v>0</v>
      </c>
      <c r="N272" s="28">
        <v>0</v>
      </c>
      <c r="O272" s="28">
        <v>0</v>
      </c>
      <c r="P272" s="27">
        <f t="shared" si="24"/>
        <v>55000</v>
      </c>
    </row>
    <row r="273" spans="1:16" s="13" customFormat="1" ht="28.5">
      <c r="A273" s="5" t="s">
        <v>473</v>
      </c>
      <c r="B273" s="7" t="s">
        <v>222</v>
      </c>
      <c r="C273" s="6" t="s">
        <v>64</v>
      </c>
      <c r="D273" s="77" t="s">
        <v>223</v>
      </c>
      <c r="E273" s="62">
        <f t="shared" si="31"/>
        <v>15800</v>
      </c>
      <c r="F273" s="23">
        <v>15800</v>
      </c>
      <c r="G273" s="23">
        <v>0</v>
      </c>
      <c r="H273" s="23">
        <v>0</v>
      </c>
      <c r="I273" s="23">
        <v>0</v>
      </c>
      <c r="J273" s="62">
        <f t="shared" si="32"/>
        <v>0</v>
      </c>
      <c r="K273" s="23">
        <v>0</v>
      </c>
      <c r="L273" s="23">
        <v>0</v>
      </c>
      <c r="M273" s="23">
        <v>0</v>
      </c>
      <c r="N273" s="23">
        <v>0</v>
      </c>
      <c r="O273" s="23">
        <v>0</v>
      </c>
      <c r="P273" s="22">
        <f t="shared" si="24"/>
        <v>15800</v>
      </c>
    </row>
    <row r="274" spans="1:16" s="106" customFormat="1" ht="28.5" customHeight="1">
      <c r="A274" s="70" t="s">
        <v>274</v>
      </c>
      <c r="B274" s="71"/>
      <c r="C274" s="72"/>
      <c r="D274" s="76" t="s">
        <v>275</v>
      </c>
      <c r="E274" s="73">
        <f t="shared" si="31"/>
        <v>6743360</v>
      </c>
      <c r="F274" s="74">
        <f>F275+F281+F285+F289</f>
        <v>6743360</v>
      </c>
      <c r="G274" s="74">
        <f>G275+G281+G285+G289</f>
        <v>4214270</v>
      </c>
      <c r="H274" s="74">
        <f>H275+H281+H285+H289</f>
        <v>497707</v>
      </c>
      <c r="I274" s="74">
        <f>I275+I281+I285+I289</f>
        <v>0</v>
      </c>
      <c r="J274" s="73">
        <f t="shared" si="32"/>
        <v>0</v>
      </c>
      <c r="K274" s="74">
        <v>0</v>
      </c>
      <c r="L274" s="74">
        <v>0</v>
      </c>
      <c r="M274" s="74">
        <v>0</v>
      </c>
      <c r="N274" s="74">
        <v>0</v>
      </c>
      <c r="O274" s="74">
        <v>0</v>
      </c>
      <c r="P274" s="74">
        <f t="shared" si="24"/>
        <v>6743360</v>
      </c>
    </row>
    <row r="275" spans="1:16" s="107" customFormat="1" ht="15">
      <c r="A275" s="29" t="s">
        <v>276</v>
      </c>
      <c r="B275" s="30"/>
      <c r="C275" s="31"/>
      <c r="D275" s="82" t="s">
        <v>477</v>
      </c>
      <c r="E275" s="62">
        <f t="shared" si="31"/>
        <v>4590460</v>
      </c>
      <c r="F275" s="22">
        <f>F276+F277+F280</f>
        <v>4590460</v>
      </c>
      <c r="G275" s="22">
        <f>G276+G277+G280</f>
        <v>2619889</v>
      </c>
      <c r="H275" s="22">
        <f>H276+H277+H280</f>
        <v>395230</v>
      </c>
      <c r="I275" s="22">
        <f>I276+I277+I280</f>
        <v>0</v>
      </c>
      <c r="J275" s="62">
        <f t="shared" si="32"/>
        <v>0</v>
      </c>
      <c r="K275" s="22">
        <v>0</v>
      </c>
      <c r="L275" s="22">
        <v>0</v>
      </c>
      <c r="M275" s="22">
        <v>0</v>
      </c>
      <c r="N275" s="22">
        <v>0</v>
      </c>
      <c r="O275" s="22">
        <v>0</v>
      </c>
      <c r="P275" s="22">
        <f t="shared" si="24"/>
        <v>4590460</v>
      </c>
    </row>
    <row r="276" spans="1:16" s="13" customFormat="1" ht="71.25">
      <c r="A276" s="5" t="s">
        <v>277</v>
      </c>
      <c r="B276" s="32" t="s">
        <v>37</v>
      </c>
      <c r="C276" s="32" t="s">
        <v>21</v>
      </c>
      <c r="D276" s="77" t="s">
        <v>38</v>
      </c>
      <c r="E276" s="62">
        <f t="shared" si="31"/>
        <v>823560</v>
      </c>
      <c r="F276" s="23">
        <v>823560</v>
      </c>
      <c r="G276" s="23">
        <v>581199</v>
      </c>
      <c r="H276" s="23">
        <v>51630</v>
      </c>
      <c r="I276" s="23">
        <v>0</v>
      </c>
      <c r="J276" s="62">
        <f t="shared" si="32"/>
        <v>0</v>
      </c>
      <c r="K276" s="23">
        <v>0</v>
      </c>
      <c r="L276" s="23">
        <v>0</v>
      </c>
      <c r="M276" s="23">
        <v>0</v>
      </c>
      <c r="N276" s="23">
        <v>0</v>
      </c>
      <c r="O276" s="23">
        <v>0</v>
      </c>
      <c r="P276" s="22">
        <f t="shared" si="24"/>
        <v>823560</v>
      </c>
    </row>
    <row r="277" spans="1:16" s="13" customFormat="1" ht="28.5">
      <c r="A277" s="18" t="s">
        <v>278</v>
      </c>
      <c r="B277" s="19"/>
      <c r="C277" s="20"/>
      <c r="D277" s="78" t="s">
        <v>279</v>
      </c>
      <c r="E277" s="61">
        <f t="shared" si="31"/>
        <v>3721900</v>
      </c>
      <c r="F277" s="21">
        <f>F278+F279</f>
        <v>3721900</v>
      </c>
      <c r="G277" s="21">
        <f>G278+G279</f>
        <v>2038690</v>
      </c>
      <c r="H277" s="21">
        <f>H278+H279</f>
        <v>343600</v>
      </c>
      <c r="I277" s="21">
        <f>I278+I279</f>
        <v>0</v>
      </c>
      <c r="J277" s="61">
        <f t="shared" si="32"/>
        <v>0</v>
      </c>
      <c r="K277" s="21">
        <f>K278+K279</f>
        <v>0</v>
      </c>
      <c r="L277" s="21">
        <f>L278+L279</f>
        <v>0</v>
      </c>
      <c r="M277" s="21">
        <f>M278+M279</f>
        <v>0</v>
      </c>
      <c r="N277" s="21">
        <f>N278+N279</f>
        <v>0</v>
      </c>
      <c r="O277" s="21">
        <f>O278+O279</f>
        <v>0</v>
      </c>
      <c r="P277" s="21">
        <f t="shared" si="24"/>
        <v>3721900</v>
      </c>
    </row>
    <row r="278" spans="1:16" s="13" customFormat="1" ht="45">
      <c r="A278" s="24" t="s">
        <v>280</v>
      </c>
      <c r="B278" s="25" t="s">
        <v>281</v>
      </c>
      <c r="C278" s="26" t="s">
        <v>60</v>
      </c>
      <c r="D278" s="79" t="s">
        <v>282</v>
      </c>
      <c r="E278" s="63">
        <f t="shared" si="31"/>
        <v>3624100</v>
      </c>
      <c r="F278" s="28">
        <v>3624100</v>
      </c>
      <c r="G278" s="28">
        <v>2038690</v>
      </c>
      <c r="H278" s="28">
        <v>343600</v>
      </c>
      <c r="I278" s="28">
        <v>0</v>
      </c>
      <c r="J278" s="63">
        <f t="shared" si="32"/>
        <v>0</v>
      </c>
      <c r="K278" s="28">
        <v>0</v>
      </c>
      <c r="L278" s="28">
        <v>0</v>
      </c>
      <c r="M278" s="28">
        <v>0</v>
      </c>
      <c r="N278" s="28">
        <v>0</v>
      </c>
      <c r="O278" s="28">
        <v>0</v>
      </c>
      <c r="P278" s="27">
        <f t="shared" si="24"/>
        <v>3624100</v>
      </c>
    </row>
    <row r="279" spans="1:16" s="13" customFormat="1" ht="30">
      <c r="A279" s="24" t="s">
        <v>283</v>
      </c>
      <c r="B279" s="25" t="s">
        <v>284</v>
      </c>
      <c r="C279" s="26" t="s">
        <v>60</v>
      </c>
      <c r="D279" s="79" t="s">
        <v>285</v>
      </c>
      <c r="E279" s="63">
        <f aca="true" t="shared" si="33" ref="E279:E288">F279+I279</f>
        <v>97800</v>
      </c>
      <c r="F279" s="28">
        <v>97800</v>
      </c>
      <c r="G279" s="28">
        <v>0</v>
      </c>
      <c r="H279" s="28">
        <v>0</v>
      </c>
      <c r="I279" s="28">
        <v>0</v>
      </c>
      <c r="J279" s="63">
        <f aca="true" t="shared" si="34" ref="J279:J298">K279+N279</f>
        <v>0</v>
      </c>
      <c r="K279" s="28">
        <v>0</v>
      </c>
      <c r="L279" s="28">
        <v>0</v>
      </c>
      <c r="M279" s="28">
        <v>0</v>
      </c>
      <c r="N279" s="28">
        <v>0</v>
      </c>
      <c r="O279" s="28">
        <v>0</v>
      </c>
      <c r="P279" s="27">
        <f t="shared" si="24"/>
        <v>97800</v>
      </c>
    </row>
    <row r="280" spans="1:16" s="55" customFormat="1" ht="14.25">
      <c r="A280" s="5" t="s">
        <v>286</v>
      </c>
      <c r="B280" s="7" t="s">
        <v>87</v>
      </c>
      <c r="C280" s="6" t="s">
        <v>60</v>
      </c>
      <c r="D280" s="77" t="s">
        <v>35</v>
      </c>
      <c r="E280" s="62">
        <f t="shared" si="33"/>
        <v>45000</v>
      </c>
      <c r="F280" s="23">
        <v>45000</v>
      </c>
      <c r="G280" s="23">
        <v>0</v>
      </c>
      <c r="H280" s="23">
        <v>0</v>
      </c>
      <c r="I280" s="23">
        <v>0</v>
      </c>
      <c r="J280" s="62">
        <f t="shared" si="34"/>
        <v>0</v>
      </c>
      <c r="K280" s="23">
        <v>0</v>
      </c>
      <c r="L280" s="23">
        <v>0</v>
      </c>
      <c r="M280" s="23">
        <v>0</v>
      </c>
      <c r="N280" s="23">
        <v>0</v>
      </c>
      <c r="O280" s="23">
        <v>0</v>
      </c>
      <c r="P280" s="22">
        <f t="shared" si="24"/>
        <v>45000</v>
      </c>
    </row>
    <row r="281" spans="1:16" s="108" customFormat="1" ht="28.5">
      <c r="A281" s="29" t="s">
        <v>276</v>
      </c>
      <c r="B281" s="30"/>
      <c r="C281" s="31"/>
      <c r="D281" s="82" t="s">
        <v>478</v>
      </c>
      <c r="E281" s="62">
        <f t="shared" si="33"/>
        <v>711979</v>
      </c>
      <c r="F281" s="22">
        <f>F282+F283</f>
        <v>711979</v>
      </c>
      <c r="G281" s="22">
        <f>G282+G283</f>
        <v>535041</v>
      </c>
      <c r="H281" s="22">
        <f>H282+H283</f>
        <v>20251</v>
      </c>
      <c r="I281" s="22">
        <f>I282+I283</f>
        <v>0</v>
      </c>
      <c r="J281" s="62">
        <f t="shared" si="34"/>
        <v>0</v>
      </c>
      <c r="K281" s="22">
        <f>K282+K283</f>
        <v>0</v>
      </c>
      <c r="L281" s="22">
        <f>L282+L283</f>
        <v>0</v>
      </c>
      <c r="M281" s="22">
        <f>M282+M283</f>
        <v>0</v>
      </c>
      <c r="N281" s="22">
        <f>N282+N283</f>
        <v>0</v>
      </c>
      <c r="O281" s="22">
        <f>O282+O283</f>
        <v>0</v>
      </c>
      <c r="P281" s="22">
        <f t="shared" si="24"/>
        <v>711979</v>
      </c>
    </row>
    <row r="282" spans="1:16" s="55" customFormat="1" ht="71.25">
      <c r="A282" s="5" t="s">
        <v>277</v>
      </c>
      <c r="B282" s="32" t="s">
        <v>37</v>
      </c>
      <c r="C282" s="32" t="s">
        <v>21</v>
      </c>
      <c r="D282" s="77" t="s">
        <v>38</v>
      </c>
      <c r="E282" s="62">
        <f t="shared" si="33"/>
        <v>693079</v>
      </c>
      <c r="F282" s="23">
        <v>693079</v>
      </c>
      <c r="G282" s="23">
        <v>535041</v>
      </c>
      <c r="H282" s="23">
        <v>20251</v>
      </c>
      <c r="I282" s="23">
        <v>0</v>
      </c>
      <c r="J282" s="62">
        <f t="shared" si="34"/>
        <v>0</v>
      </c>
      <c r="K282" s="23">
        <v>0</v>
      </c>
      <c r="L282" s="23">
        <v>0</v>
      </c>
      <c r="M282" s="23">
        <v>0</v>
      </c>
      <c r="N282" s="23">
        <v>0</v>
      </c>
      <c r="O282" s="23">
        <v>0</v>
      </c>
      <c r="P282" s="22">
        <f aca="true" t="shared" si="35" ref="P282:P298">E282+J282</f>
        <v>693079</v>
      </c>
    </row>
    <row r="283" spans="1:16" s="55" customFormat="1" ht="28.5">
      <c r="A283" s="18" t="s">
        <v>278</v>
      </c>
      <c r="B283" s="19"/>
      <c r="C283" s="20"/>
      <c r="D283" s="78" t="s">
        <v>279</v>
      </c>
      <c r="E283" s="61">
        <f t="shared" si="33"/>
        <v>18900</v>
      </c>
      <c r="F283" s="21">
        <f>F284</f>
        <v>18900</v>
      </c>
      <c r="G283" s="21">
        <f>G284</f>
        <v>0</v>
      </c>
      <c r="H283" s="21">
        <f>H284</f>
        <v>0</v>
      </c>
      <c r="I283" s="21">
        <f>I284</f>
        <v>0</v>
      </c>
      <c r="J283" s="61">
        <f t="shared" si="34"/>
        <v>0</v>
      </c>
      <c r="K283" s="21">
        <f>K284</f>
        <v>0</v>
      </c>
      <c r="L283" s="21">
        <f>L284</f>
        <v>0</v>
      </c>
      <c r="M283" s="21">
        <f>M284</f>
        <v>0</v>
      </c>
      <c r="N283" s="21">
        <f>N284</f>
        <v>0</v>
      </c>
      <c r="O283" s="21">
        <v>0</v>
      </c>
      <c r="P283" s="21">
        <f t="shared" si="35"/>
        <v>18900</v>
      </c>
    </row>
    <row r="284" spans="1:16" s="13" customFormat="1" ht="30">
      <c r="A284" s="24" t="s">
        <v>283</v>
      </c>
      <c r="B284" s="25" t="s">
        <v>284</v>
      </c>
      <c r="C284" s="26" t="s">
        <v>60</v>
      </c>
      <c r="D284" s="79" t="s">
        <v>285</v>
      </c>
      <c r="E284" s="63">
        <f t="shared" si="33"/>
        <v>18900</v>
      </c>
      <c r="F284" s="28">
        <v>18900</v>
      </c>
      <c r="G284" s="28">
        <v>0</v>
      </c>
      <c r="H284" s="28">
        <v>0</v>
      </c>
      <c r="I284" s="28">
        <v>0</v>
      </c>
      <c r="J284" s="63">
        <f t="shared" si="34"/>
        <v>0</v>
      </c>
      <c r="K284" s="28">
        <v>0</v>
      </c>
      <c r="L284" s="28">
        <v>0</v>
      </c>
      <c r="M284" s="28">
        <v>0</v>
      </c>
      <c r="N284" s="28">
        <v>0</v>
      </c>
      <c r="O284" s="28">
        <v>0</v>
      </c>
      <c r="P284" s="27">
        <f t="shared" si="35"/>
        <v>18900</v>
      </c>
    </row>
    <row r="285" spans="1:16" s="108" customFormat="1" ht="28.5">
      <c r="A285" s="29" t="s">
        <v>276</v>
      </c>
      <c r="B285" s="30"/>
      <c r="C285" s="31"/>
      <c r="D285" s="82" t="s">
        <v>479</v>
      </c>
      <c r="E285" s="62">
        <f t="shared" si="33"/>
        <v>729412</v>
      </c>
      <c r="F285" s="22">
        <f>F286+F287</f>
        <v>729412</v>
      </c>
      <c r="G285" s="22">
        <f>G286+G287</f>
        <v>526325</v>
      </c>
      <c r="H285" s="22">
        <f>H286+H287</f>
        <v>50295</v>
      </c>
      <c r="I285" s="22">
        <f>I286+I287</f>
        <v>0</v>
      </c>
      <c r="J285" s="62">
        <f t="shared" si="34"/>
        <v>0</v>
      </c>
      <c r="K285" s="22">
        <f>K286+K287</f>
        <v>0</v>
      </c>
      <c r="L285" s="22">
        <f>L286+L287</f>
        <v>0</v>
      </c>
      <c r="M285" s="22">
        <f>M286+M287</f>
        <v>0</v>
      </c>
      <c r="N285" s="22">
        <f>N286+N287</f>
        <v>0</v>
      </c>
      <c r="O285" s="22">
        <f>O286+O287</f>
        <v>0</v>
      </c>
      <c r="P285" s="22">
        <f t="shared" si="35"/>
        <v>729412</v>
      </c>
    </row>
    <row r="286" spans="1:16" s="55" customFormat="1" ht="71.25">
      <c r="A286" s="5" t="s">
        <v>277</v>
      </c>
      <c r="B286" s="32" t="s">
        <v>37</v>
      </c>
      <c r="C286" s="32" t="s">
        <v>21</v>
      </c>
      <c r="D286" s="77" t="s">
        <v>38</v>
      </c>
      <c r="E286" s="62">
        <f t="shared" si="33"/>
        <v>719412</v>
      </c>
      <c r="F286" s="23">
        <v>719412</v>
      </c>
      <c r="G286" s="23">
        <v>526325</v>
      </c>
      <c r="H286" s="23">
        <v>50295</v>
      </c>
      <c r="I286" s="23">
        <v>0</v>
      </c>
      <c r="J286" s="62">
        <f t="shared" si="34"/>
        <v>0</v>
      </c>
      <c r="K286" s="23">
        <v>0</v>
      </c>
      <c r="L286" s="23">
        <v>0</v>
      </c>
      <c r="M286" s="23">
        <v>0</v>
      </c>
      <c r="N286" s="23">
        <v>0</v>
      </c>
      <c r="O286" s="23">
        <v>0</v>
      </c>
      <c r="P286" s="22">
        <f t="shared" si="35"/>
        <v>719412</v>
      </c>
    </row>
    <row r="287" spans="1:16" s="55" customFormat="1" ht="28.5">
      <c r="A287" s="18" t="s">
        <v>278</v>
      </c>
      <c r="B287" s="19"/>
      <c r="C287" s="20"/>
      <c r="D287" s="78" t="s">
        <v>279</v>
      </c>
      <c r="E287" s="61">
        <f t="shared" si="33"/>
        <v>10000</v>
      </c>
      <c r="F287" s="21">
        <f>F288</f>
        <v>10000</v>
      </c>
      <c r="G287" s="21">
        <f>G288</f>
        <v>0</v>
      </c>
      <c r="H287" s="21">
        <f>H288</f>
        <v>0</v>
      </c>
      <c r="I287" s="21">
        <f>I288</f>
        <v>0</v>
      </c>
      <c r="J287" s="61">
        <f t="shared" si="34"/>
        <v>0</v>
      </c>
      <c r="K287" s="21">
        <f>K288</f>
        <v>0</v>
      </c>
      <c r="L287" s="21">
        <f>L288</f>
        <v>0</v>
      </c>
      <c r="M287" s="21">
        <f>M288</f>
        <v>0</v>
      </c>
      <c r="N287" s="21">
        <f>N288</f>
        <v>0</v>
      </c>
      <c r="O287" s="21">
        <f>O288</f>
        <v>0</v>
      </c>
      <c r="P287" s="21">
        <f t="shared" si="35"/>
        <v>10000</v>
      </c>
    </row>
    <row r="288" spans="1:16" s="13" customFormat="1" ht="30">
      <c r="A288" s="24" t="s">
        <v>283</v>
      </c>
      <c r="B288" s="25" t="s">
        <v>284</v>
      </c>
      <c r="C288" s="26" t="s">
        <v>60</v>
      </c>
      <c r="D288" s="79" t="s">
        <v>285</v>
      </c>
      <c r="E288" s="63">
        <f t="shared" si="33"/>
        <v>10000</v>
      </c>
      <c r="F288" s="28">
        <v>10000</v>
      </c>
      <c r="G288" s="28">
        <v>0</v>
      </c>
      <c r="H288" s="28">
        <v>0</v>
      </c>
      <c r="I288" s="28">
        <v>0</v>
      </c>
      <c r="J288" s="63">
        <f t="shared" si="34"/>
        <v>0</v>
      </c>
      <c r="K288" s="28">
        <v>0</v>
      </c>
      <c r="L288" s="28">
        <v>0</v>
      </c>
      <c r="M288" s="28">
        <v>0</v>
      </c>
      <c r="N288" s="28">
        <v>0</v>
      </c>
      <c r="O288" s="28">
        <v>0</v>
      </c>
      <c r="P288" s="27">
        <f t="shared" si="35"/>
        <v>10000</v>
      </c>
    </row>
    <row r="289" spans="1:16" s="107" customFormat="1" ht="28.5">
      <c r="A289" s="29" t="s">
        <v>276</v>
      </c>
      <c r="B289" s="30"/>
      <c r="C289" s="31"/>
      <c r="D289" s="82" t="s">
        <v>480</v>
      </c>
      <c r="E289" s="62">
        <f aca="true" t="shared" si="36" ref="E289:E298">F289+I289</f>
        <v>711509</v>
      </c>
      <c r="F289" s="22">
        <f>F290+F291</f>
        <v>711509</v>
      </c>
      <c r="G289" s="22">
        <f>G290+G291</f>
        <v>533015</v>
      </c>
      <c r="H289" s="22">
        <f>H290+H291</f>
        <v>31931</v>
      </c>
      <c r="I289" s="22">
        <f>I290+I291</f>
        <v>0</v>
      </c>
      <c r="J289" s="62">
        <f t="shared" si="34"/>
        <v>0</v>
      </c>
      <c r="K289" s="22">
        <v>0</v>
      </c>
      <c r="L289" s="22">
        <v>0</v>
      </c>
      <c r="M289" s="22">
        <v>0</v>
      </c>
      <c r="N289" s="22">
        <v>0</v>
      </c>
      <c r="O289" s="22">
        <v>0</v>
      </c>
      <c r="P289" s="22">
        <f t="shared" si="35"/>
        <v>711509</v>
      </c>
    </row>
    <row r="290" spans="1:16" s="13" customFormat="1" ht="71.25">
      <c r="A290" s="5" t="s">
        <v>277</v>
      </c>
      <c r="B290" s="32" t="s">
        <v>37</v>
      </c>
      <c r="C290" s="32" t="s">
        <v>21</v>
      </c>
      <c r="D290" s="77" t="s">
        <v>38</v>
      </c>
      <c r="E290" s="62">
        <f t="shared" si="36"/>
        <v>696509</v>
      </c>
      <c r="F290" s="23">
        <v>696509</v>
      </c>
      <c r="G290" s="23">
        <v>533015</v>
      </c>
      <c r="H290" s="23">
        <v>31931</v>
      </c>
      <c r="I290" s="23">
        <v>0</v>
      </c>
      <c r="J290" s="62">
        <f t="shared" si="34"/>
        <v>0</v>
      </c>
      <c r="K290" s="23">
        <v>0</v>
      </c>
      <c r="L290" s="23">
        <v>0</v>
      </c>
      <c r="M290" s="23">
        <v>0</v>
      </c>
      <c r="N290" s="23">
        <v>0</v>
      </c>
      <c r="O290" s="23">
        <v>0</v>
      </c>
      <c r="P290" s="22">
        <f t="shared" si="35"/>
        <v>696509</v>
      </c>
    </row>
    <row r="291" spans="1:16" s="13" customFormat="1" ht="28.5">
      <c r="A291" s="18" t="s">
        <v>278</v>
      </c>
      <c r="B291" s="19"/>
      <c r="C291" s="20"/>
      <c r="D291" s="78" t="s">
        <v>279</v>
      </c>
      <c r="E291" s="61">
        <f t="shared" si="36"/>
        <v>15000</v>
      </c>
      <c r="F291" s="21">
        <f>F292</f>
        <v>15000</v>
      </c>
      <c r="G291" s="21">
        <f>G292</f>
        <v>0</v>
      </c>
      <c r="H291" s="21">
        <f>H292</f>
        <v>0</v>
      </c>
      <c r="I291" s="21">
        <f>I292</f>
        <v>0</v>
      </c>
      <c r="J291" s="61">
        <f t="shared" si="34"/>
        <v>0</v>
      </c>
      <c r="K291" s="21">
        <f>K292</f>
        <v>0</v>
      </c>
      <c r="L291" s="21">
        <f>L292</f>
        <v>0</v>
      </c>
      <c r="M291" s="21">
        <f>M292</f>
        <v>0</v>
      </c>
      <c r="N291" s="21">
        <f>N292</f>
        <v>0</v>
      </c>
      <c r="O291" s="21">
        <f>O292</f>
        <v>0</v>
      </c>
      <c r="P291" s="21">
        <f t="shared" si="35"/>
        <v>15000</v>
      </c>
    </row>
    <row r="292" spans="1:16" s="13" customFormat="1" ht="30">
      <c r="A292" s="24" t="s">
        <v>283</v>
      </c>
      <c r="B292" s="25" t="s">
        <v>284</v>
      </c>
      <c r="C292" s="26" t="s">
        <v>60</v>
      </c>
      <c r="D292" s="79" t="s">
        <v>285</v>
      </c>
      <c r="E292" s="63">
        <f t="shared" si="36"/>
        <v>15000</v>
      </c>
      <c r="F292" s="28">
        <v>15000</v>
      </c>
      <c r="G292" s="28">
        <v>0</v>
      </c>
      <c r="H292" s="28">
        <v>0</v>
      </c>
      <c r="I292" s="28">
        <v>0</v>
      </c>
      <c r="J292" s="63">
        <f t="shared" si="34"/>
        <v>0</v>
      </c>
      <c r="K292" s="28">
        <v>0</v>
      </c>
      <c r="L292" s="28">
        <v>0</v>
      </c>
      <c r="M292" s="28">
        <v>0</v>
      </c>
      <c r="N292" s="28">
        <v>0</v>
      </c>
      <c r="O292" s="28">
        <v>0</v>
      </c>
      <c r="P292" s="27">
        <f t="shared" si="35"/>
        <v>15000</v>
      </c>
    </row>
    <row r="293" spans="1:16" s="106" customFormat="1" ht="24" customHeight="1">
      <c r="A293" s="70" t="s">
        <v>287</v>
      </c>
      <c r="B293" s="71"/>
      <c r="C293" s="72"/>
      <c r="D293" s="76" t="s">
        <v>288</v>
      </c>
      <c r="E293" s="73">
        <f t="shared" si="36"/>
        <v>1040631</v>
      </c>
      <c r="F293" s="74">
        <f>F294</f>
        <v>1040631</v>
      </c>
      <c r="G293" s="74">
        <f aca="true" t="shared" si="37" ref="G293:I294">G294</f>
        <v>656958</v>
      </c>
      <c r="H293" s="74">
        <f t="shared" si="37"/>
        <v>207301</v>
      </c>
      <c r="I293" s="74">
        <f t="shared" si="37"/>
        <v>0</v>
      </c>
      <c r="J293" s="73">
        <f t="shared" si="34"/>
        <v>10000</v>
      </c>
      <c r="K293" s="74">
        <f aca="true" t="shared" si="38" ref="K293:O294">K294</f>
        <v>10000</v>
      </c>
      <c r="L293" s="74">
        <f t="shared" si="38"/>
        <v>0</v>
      </c>
      <c r="M293" s="74">
        <f t="shared" si="38"/>
        <v>0</v>
      </c>
      <c r="N293" s="74">
        <f t="shared" si="38"/>
        <v>0</v>
      </c>
      <c r="O293" s="74">
        <f t="shared" si="38"/>
        <v>0</v>
      </c>
      <c r="P293" s="74">
        <f t="shared" si="35"/>
        <v>1050631</v>
      </c>
    </row>
    <row r="294" spans="1:16" s="107" customFormat="1" ht="15">
      <c r="A294" s="29" t="s">
        <v>289</v>
      </c>
      <c r="B294" s="30"/>
      <c r="C294" s="31"/>
      <c r="D294" s="103" t="s">
        <v>481</v>
      </c>
      <c r="E294" s="62">
        <f t="shared" si="36"/>
        <v>1040631</v>
      </c>
      <c r="F294" s="22">
        <f>F295</f>
        <v>1040631</v>
      </c>
      <c r="G294" s="22">
        <f t="shared" si="37"/>
        <v>656958</v>
      </c>
      <c r="H294" s="22">
        <f t="shared" si="37"/>
        <v>207301</v>
      </c>
      <c r="I294" s="22">
        <f t="shared" si="37"/>
        <v>0</v>
      </c>
      <c r="J294" s="62">
        <f t="shared" si="34"/>
        <v>10000</v>
      </c>
      <c r="K294" s="22">
        <f t="shared" si="38"/>
        <v>10000</v>
      </c>
      <c r="L294" s="22">
        <f t="shared" si="38"/>
        <v>0</v>
      </c>
      <c r="M294" s="22">
        <f t="shared" si="38"/>
        <v>0</v>
      </c>
      <c r="N294" s="22">
        <f t="shared" si="38"/>
        <v>0</v>
      </c>
      <c r="O294" s="22">
        <f t="shared" si="38"/>
        <v>0</v>
      </c>
      <c r="P294" s="22">
        <f t="shared" si="35"/>
        <v>1050631</v>
      </c>
    </row>
    <row r="295" spans="1:16" s="13" customFormat="1" ht="71.25">
      <c r="A295" s="5" t="s">
        <v>290</v>
      </c>
      <c r="B295" s="32" t="s">
        <v>37</v>
      </c>
      <c r="C295" s="32" t="s">
        <v>21</v>
      </c>
      <c r="D295" s="77" t="s">
        <v>38</v>
      </c>
      <c r="E295" s="62">
        <f t="shared" si="36"/>
        <v>1040631</v>
      </c>
      <c r="F295" s="23">
        <v>1040631</v>
      </c>
      <c r="G295" s="23">
        <v>656958</v>
      </c>
      <c r="H295" s="23">
        <v>207301</v>
      </c>
      <c r="I295" s="23">
        <v>0</v>
      </c>
      <c r="J295" s="62">
        <f t="shared" si="34"/>
        <v>10000</v>
      </c>
      <c r="K295" s="23">
        <v>10000</v>
      </c>
      <c r="L295" s="23">
        <v>0</v>
      </c>
      <c r="M295" s="23">
        <v>0</v>
      </c>
      <c r="N295" s="23">
        <v>0</v>
      </c>
      <c r="O295" s="23">
        <v>0</v>
      </c>
      <c r="P295" s="22">
        <f t="shared" si="35"/>
        <v>1050631</v>
      </c>
    </row>
    <row r="296" spans="1:16" s="106" customFormat="1" ht="28.5" customHeight="1">
      <c r="A296" s="70" t="s">
        <v>291</v>
      </c>
      <c r="B296" s="71"/>
      <c r="C296" s="72"/>
      <c r="D296" s="76" t="s">
        <v>292</v>
      </c>
      <c r="E296" s="73">
        <f t="shared" si="36"/>
        <v>434614</v>
      </c>
      <c r="F296" s="74">
        <f>F297</f>
        <v>434614</v>
      </c>
      <c r="G296" s="74">
        <f>G297</f>
        <v>223244</v>
      </c>
      <c r="H296" s="74">
        <f>H297</f>
        <v>24800</v>
      </c>
      <c r="I296" s="74">
        <f>I297</f>
        <v>0</v>
      </c>
      <c r="J296" s="73">
        <f t="shared" si="34"/>
        <v>0</v>
      </c>
      <c r="K296" s="74">
        <f>K297</f>
        <v>0</v>
      </c>
      <c r="L296" s="74">
        <f>L297</f>
        <v>0</v>
      </c>
      <c r="M296" s="74">
        <f>M297</f>
        <v>0</v>
      </c>
      <c r="N296" s="74">
        <f>N297</f>
        <v>0</v>
      </c>
      <c r="O296" s="74">
        <f>O297</f>
        <v>0</v>
      </c>
      <c r="P296" s="74">
        <f t="shared" si="35"/>
        <v>434614</v>
      </c>
    </row>
    <row r="297" spans="1:16" s="107" customFormat="1" ht="15">
      <c r="A297" s="29" t="s">
        <v>293</v>
      </c>
      <c r="B297" s="30"/>
      <c r="C297" s="31"/>
      <c r="D297" s="82" t="s">
        <v>294</v>
      </c>
      <c r="E297" s="62">
        <f t="shared" si="36"/>
        <v>434614</v>
      </c>
      <c r="F297" s="22">
        <f>F298+F299</f>
        <v>434614</v>
      </c>
      <c r="G297" s="22">
        <f>G298+G299</f>
        <v>223244</v>
      </c>
      <c r="H297" s="22">
        <f>H298+H299</f>
        <v>24800</v>
      </c>
      <c r="I297" s="22">
        <f>I298+I299</f>
        <v>0</v>
      </c>
      <c r="J297" s="62">
        <f t="shared" si="34"/>
        <v>0</v>
      </c>
      <c r="K297" s="22">
        <f>K298+K299</f>
        <v>0</v>
      </c>
      <c r="L297" s="22">
        <f>L298+L299</f>
        <v>0</v>
      </c>
      <c r="M297" s="22">
        <f>M298+M299</f>
        <v>0</v>
      </c>
      <c r="N297" s="22">
        <f>N298+N299</f>
        <v>0</v>
      </c>
      <c r="O297" s="22">
        <f>O298+O299</f>
        <v>0</v>
      </c>
      <c r="P297" s="22">
        <f t="shared" si="35"/>
        <v>434614</v>
      </c>
    </row>
    <row r="298" spans="1:16" s="13" customFormat="1" ht="71.25">
      <c r="A298" s="5" t="s">
        <v>295</v>
      </c>
      <c r="B298" s="32" t="s">
        <v>37</v>
      </c>
      <c r="C298" s="32" t="s">
        <v>21</v>
      </c>
      <c r="D298" s="77" t="s">
        <v>38</v>
      </c>
      <c r="E298" s="62">
        <f t="shared" si="36"/>
        <v>387698</v>
      </c>
      <c r="F298" s="23">
        <v>387698</v>
      </c>
      <c r="G298" s="23">
        <v>223244</v>
      </c>
      <c r="H298" s="23">
        <v>24800</v>
      </c>
      <c r="I298" s="23">
        <v>0</v>
      </c>
      <c r="J298" s="62">
        <f t="shared" si="34"/>
        <v>0</v>
      </c>
      <c r="K298" s="23">
        <v>0</v>
      </c>
      <c r="L298" s="23">
        <v>0</v>
      </c>
      <c r="M298" s="23">
        <v>0</v>
      </c>
      <c r="N298" s="23">
        <v>0</v>
      </c>
      <c r="O298" s="23">
        <v>0</v>
      </c>
      <c r="P298" s="22">
        <f t="shared" si="35"/>
        <v>387698</v>
      </c>
    </row>
    <row r="299" spans="1:16" s="13" customFormat="1" ht="15">
      <c r="A299" s="19" t="s">
        <v>531</v>
      </c>
      <c r="B299" s="19" t="s">
        <v>34</v>
      </c>
      <c r="C299" s="19" t="s">
        <v>33</v>
      </c>
      <c r="D299" s="80" t="s">
        <v>529</v>
      </c>
      <c r="E299" s="61">
        <f>F299+I299</f>
        <v>46916</v>
      </c>
      <c r="F299" s="21">
        <f>F300</f>
        <v>46916</v>
      </c>
      <c r="G299" s="21">
        <f>G300</f>
        <v>0</v>
      </c>
      <c r="H299" s="21">
        <f>H300</f>
        <v>0</v>
      </c>
      <c r="I299" s="21">
        <f>I300</f>
        <v>0</v>
      </c>
      <c r="J299" s="61">
        <f>K299+N299</f>
        <v>0</v>
      </c>
      <c r="K299" s="21">
        <f>K300</f>
        <v>0</v>
      </c>
      <c r="L299" s="21">
        <f>L300</f>
        <v>0</v>
      </c>
      <c r="M299" s="21">
        <f>M300</f>
        <v>0</v>
      </c>
      <c r="N299" s="21">
        <f>N300</f>
        <v>0</v>
      </c>
      <c r="O299" s="21">
        <f>O300</f>
        <v>0</v>
      </c>
      <c r="P299" s="21">
        <f>E299+J299</f>
        <v>46916</v>
      </c>
    </row>
    <row r="300" spans="1:16" s="13" customFormat="1" ht="30">
      <c r="A300" s="24" t="s">
        <v>510</v>
      </c>
      <c r="B300" s="25" t="s">
        <v>506</v>
      </c>
      <c r="C300" s="26" t="s">
        <v>33</v>
      </c>
      <c r="D300" s="81" t="s">
        <v>511</v>
      </c>
      <c r="E300" s="63">
        <f aca="true" t="shared" si="39" ref="E300:E305">F300+I300</f>
        <v>46916</v>
      </c>
      <c r="F300" s="28">
        <v>46916</v>
      </c>
      <c r="G300" s="28">
        <v>0</v>
      </c>
      <c r="H300" s="28">
        <v>0</v>
      </c>
      <c r="I300" s="28">
        <v>0</v>
      </c>
      <c r="J300" s="63">
        <f aca="true" t="shared" si="40" ref="J300:J305">K300+N300</f>
        <v>0</v>
      </c>
      <c r="K300" s="28">
        <v>0</v>
      </c>
      <c r="L300" s="28">
        <v>0</v>
      </c>
      <c r="M300" s="28">
        <v>0</v>
      </c>
      <c r="N300" s="28">
        <v>0</v>
      </c>
      <c r="O300" s="28">
        <v>0</v>
      </c>
      <c r="P300" s="27">
        <f>E300+J300</f>
        <v>46916</v>
      </c>
    </row>
    <row r="301" spans="1:16" s="106" customFormat="1" ht="46.5" customHeight="1">
      <c r="A301" s="70" t="s">
        <v>296</v>
      </c>
      <c r="B301" s="71"/>
      <c r="C301" s="72"/>
      <c r="D301" s="76" t="s">
        <v>297</v>
      </c>
      <c r="E301" s="73">
        <f t="shared" si="39"/>
        <v>4995066</v>
      </c>
      <c r="F301" s="74">
        <f>F302</f>
        <v>4995066</v>
      </c>
      <c r="G301" s="74">
        <f>G302</f>
        <v>3045540</v>
      </c>
      <c r="H301" s="74">
        <f>H302</f>
        <v>252060</v>
      </c>
      <c r="I301" s="74">
        <f>I302</f>
        <v>0</v>
      </c>
      <c r="J301" s="73">
        <f t="shared" si="40"/>
        <v>73000</v>
      </c>
      <c r="K301" s="74">
        <f>K302</f>
        <v>23000</v>
      </c>
      <c r="L301" s="74">
        <f>L302</f>
        <v>0</v>
      </c>
      <c r="M301" s="74">
        <f>M302</f>
        <v>0</v>
      </c>
      <c r="N301" s="74">
        <f>N302</f>
        <v>50000</v>
      </c>
      <c r="O301" s="74">
        <f>O302</f>
        <v>50000</v>
      </c>
      <c r="P301" s="74">
        <f>E301+J301</f>
        <v>5068066</v>
      </c>
    </row>
    <row r="302" spans="1:16" s="107" customFormat="1" ht="28.5">
      <c r="A302" s="29" t="s">
        <v>298</v>
      </c>
      <c r="B302" s="30"/>
      <c r="C302" s="31"/>
      <c r="D302" s="82" t="s">
        <v>299</v>
      </c>
      <c r="E302" s="62">
        <f t="shared" si="39"/>
        <v>4995066</v>
      </c>
      <c r="F302" s="22">
        <f>F303+F304</f>
        <v>4995066</v>
      </c>
      <c r="G302" s="22">
        <f>G303+G304</f>
        <v>3045540</v>
      </c>
      <c r="H302" s="22">
        <f>H303+H304</f>
        <v>252060</v>
      </c>
      <c r="I302" s="22">
        <f>I303+I304</f>
        <v>0</v>
      </c>
      <c r="J302" s="62">
        <f t="shared" si="40"/>
        <v>73000</v>
      </c>
      <c r="K302" s="22">
        <f aca="true" t="shared" si="41" ref="K302:P302">K303+K304</f>
        <v>23000</v>
      </c>
      <c r="L302" s="22">
        <f t="shared" si="41"/>
        <v>0</v>
      </c>
      <c r="M302" s="22">
        <f t="shared" si="41"/>
        <v>0</v>
      </c>
      <c r="N302" s="22">
        <f t="shared" si="41"/>
        <v>50000</v>
      </c>
      <c r="O302" s="22">
        <f t="shared" si="41"/>
        <v>50000</v>
      </c>
      <c r="P302" s="22">
        <f t="shared" si="41"/>
        <v>5068066</v>
      </c>
    </row>
    <row r="303" spans="1:16" s="13" customFormat="1" ht="71.25">
      <c r="A303" s="5" t="s">
        <v>300</v>
      </c>
      <c r="B303" s="32" t="s">
        <v>37</v>
      </c>
      <c r="C303" s="32" t="s">
        <v>21</v>
      </c>
      <c r="D303" s="77" t="s">
        <v>38</v>
      </c>
      <c r="E303" s="62">
        <f t="shared" si="39"/>
        <v>4985066</v>
      </c>
      <c r="F303" s="23">
        <f>4885066+100000</f>
        <v>4985066</v>
      </c>
      <c r="G303" s="23">
        <v>3045540</v>
      </c>
      <c r="H303" s="23">
        <v>252060</v>
      </c>
      <c r="I303" s="23">
        <v>0</v>
      </c>
      <c r="J303" s="62">
        <f t="shared" si="40"/>
        <v>73000</v>
      </c>
      <c r="K303" s="23">
        <v>23000</v>
      </c>
      <c r="L303" s="23">
        <v>0</v>
      </c>
      <c r="M303" s="23">
        <v>0</v>
      </c>
      <c r="N303" s="23">
        <v>50000</v>
      </c>
      <c r="O303" s="23">
        <v>50000</v>
      </c>
      <c r="P303" s="22">
        <f aca="true" t="shared" si="42" ref="P303:P309">E303+J303</f>
        <v>5058066</v>
      </c>
    </row>
    <row r="304" spans="1:16" s="13" customFormat="1" ht="28.5">
      <c r="A304" s="5" t="s">
        <v>301</v>
      </c>
      <c r="B304" s="7" t="s">
        <v>303</v>
      </c>
      <c r="C304" s="6" t="s">
        <v>302</v>
      </c>
      <c r="D304" s="77" t="s">
        <v>304</v>
      </c>
      <c r="E304" s="62">
        <f t="shared" si="39"/>
        <v>10000</v>
      </c>
      <c r="F304" s="23">
        <v>10000</v>
      </c>
      <c r="G304" s="23">
        <v>0</v>
      </c>
      <c r="H304" s="23">
        <v>0</v>
      </c>
      <c r="I304" s="23">
        <v>0</v>
      </c>
      <c r="J304" s="62">
        <f t="shared" si="40"/>
        <v>0</v>
      </c>
      <c r="K304" s="23">
        <v>0</v>
      </c>
      <c r="L304" s="23">
        <v>0</v>
      </c>
      <c r="M304" s="23">
        <v>0</v>
      </c>
      <c r="N304" s="23">
        <v>0</v>
      </c>
      <c r="O304" s="23">
        <v>0</v>
      </c>
      <c r="P304" s="22">
        <f t="shared" si="42"/>
        <v>10000</v>
      </c>
    </row>
    <row r="305" spans="1:16" s="106" customFormat="1" ht="41.25" customHeight="1">
      <c r="A305" s="70" t="s">
        <v>305</v>
      </c>
      <c r="B305" s="71"/>
      <c r="C305" s="72"/>
      <c r="D305" s="76" t="s">
        <v>306</v>
      </c>
      <c r="E305" s="73">
        <f t="shared" si="39"/>
        <v>7058002</v>
      </c>
      <c r="F305" s="74">
        <f aca="true" t="shared" si="43" ref="F305:O305">F306</f>
        <v>5508002</v>
      </c>
      <c r="G305" s="74">
        <f t="shared" si="43"/>
        <v>3023840</v>
      </c>
      <c r="H305" s="74">
        <f t="shared" si="43"/>
        <v>225392</v>
      </c>
      <c r="I305" s="74">
        <f t="shared" si="43"/>
        <v>1550000</v>
      </c>
      <c r="J305" s="73">
        <f t="shared" si="40"/>
        <v>90000</v>
      </c>
      <c r="K305" s="74">
        <f>K306</f>
        <v>0</v>
      </c>
      <c r="L305" s="74">
        <f t="shared" si="43"/>
        <v>0</v>
      </c>
      <c r="M305" s="74">
        <f t="shared" si="43"/>
        <v>0</v>
      </c>
      <c r="N305" s="74">
        <f t="shared" si="43"/>
        <v>90000</v>
      </c>
      <c r="O305" s="74">
        <f t="shared" si="43"/>
        <v>90000</v>
      </c>
      <c r="P305" s="74">
        <f t="shared" si="42"/>
        <v>7148002</v>
      </c>
    </row>
    <row r="306" spans="1:16" s="107" customFormat="1" ht="57">
      <c r="A306" s="29" t="s">
        <v>307</v>
      </c>
      <c r="B306" s="30"/>
      <c r="C306" s="31"/>
      <c r="D306" s="82" t="s">
        <v>308</v>
      </c>
      <c r="E306" s="62">
        <f>F306+I306</f>
        <v>7058002</v>
      </c>
      <c r="F306" s="22">
        <f>F307+F308+F309</f>
        <v>5508002</v>
      </c>
      <c r="G306" s="22">
        <f aca="true" t="shared" si="44" ref="G306:O306">G307+G308+G309</f>
        <v>3023840</v>
      </c>
      <c r="H306" s="22">
        <f t="shared" si="44"/>
        <v>225392</v>
      </c>
      <c r="I306" s="22">
        <f t="shared" si="44"/>
        <v>1550000</v>
      </c>
      <c r="J306" s="62">
        <f>K306+N306</f>
        <v>90000</v>
      </c>
      <c r="K306" s="22">
        <f>K307+K308+K309</f>
        <v>0</v>
      </c>
      <c r="L306" s="22">
        <f t="shared" si="44"/>
        <v>0</v>
      </c>
      <c r="M306" s="22">
        <f t="shared" si="44"/>
        <v>0</v>
      </c>
      <c r="N306" s="22">
        <f t="shared" si="44"/>
        <v>90000</v>
      </c>
      <c r="O306" s="22">
        <f t="shared" si="44"/>
        <v>90000</v>
      </c>
      <c r="P306" s="22">
        <f t="shared" si="42"/>
        <v>7148002</v>
      </c>
    </row>
    <row r="307" spans="1:16" s="13" customFormat="1" ht="71.25">
      <c r="A307" s="5" t="s">
        <v>309</v>
      </c>
      <c r="B307" s="32" t="s">
        <v>37</v>
      </c>
      <c r="C307" s="32" t="s">
        <v>21</v>
      </c>
      <c r="D307" s="77" t="s">
        <v>38</v>
      </c>
      <c r="E307" s="62">
        <f>F307+I307</f>
        <v>4308002</v>
      </c>
      <c r="F307" s="23">
        <v>4308002</v>
      </c>
      <c r="G307" s="23">
        <v>3023840</v>
      </c>
      <c r="H307" s="23">
        <v>225392</v>
      </c>
      <c r="I307" s="23">
        <v>0</v>
      </c>
      <c r="J307" s="62">
        <f>K307+N307</f>
        <v>0</v>
      </c>
      <c r="K307" s="23">
        <v>0</v>
      </c>
      <c r="L307" s="23">
        <v>0</v>
      </c>
      <c r="M307" s="23">
        <v>0</v>
      </c>
      <c r="N307" s="23">
        <v>0</v>
      </c>
      <c r="O307" s="23">
        <v>0</v>
      </c>
      <c r="P307" s="22">
        <f t="shared" si="42"/>
        <v>4308002</v>
      </c>
    </row>
    <row r="308" spans="1:16" s="13" customFormat="1" ht="15">
      <c r="A308" s="5" t="s">
        <v>310</v>
      </c>
      <c r="B308" s="7" t="s">
        <v>312</v>
      </c>
      <c r="C308" s="6" t="s">
        <v>311</v>
      </c>
      <c r="D308" s="77" t="s">
        <v>313</v>
      </c>
      <c r="E308" s="62">
        <f>F308+I308</f>
        <v>1550000</v>
      </c>
      <c r="F308" s="23">
        <v>0</v>
      </c>
      <c r="G308" s="23">
        <v>0</v>
      </c>
      <c r="H308" s="23">
        <v>0</v>
      </c>
      <c r="I308" s="23">
        <v>1550000</v>
      </c>
      <c r="J308" s="62">
        <f>K308+N308</f>
        <v>90000</v>
      </c>
      <c r="K308" s="23">
        <v>0</v>
      </c>
      <c r="L308" s="23">
        <v>0</v>
      </c>
      <c r="M308" s="23">
        <v>0</v>
      </c>
      <c r="N308" s="23">
        <v>90000</v>
      </c>
      <c r="O308" s="23">
        <v>90000</v>
      </c>
      <c r="P308" s="22">
        <f t="shared" si="42"/>
        <v>1640000</v>
      </c>
    </row>
    <row r="309" spans="1:16" s="13" customFormat="1" ht="15">
      <c r="A309" s="18" t="s">
        <v>484</v>
      </c>
      <c r="B309" s="68" t="s">
        <v>34</v>
      </c>
      <c r="C309" s="69" t="s">
        <v>33</v>
      </c>
      <c r="D309" s="78" t="s">
        <v>35</v>
      </c>
      <c r="E309" s="61">
        <f>F309+I309</f>
        <v>1200000</v>
      </c>
      <c r="F309" s="21">
        <f>F311+F312</f>
        <v>1200000</v>
      </c>
      <c r="G309" s="21">
        <f>G311+G312</f>
        <v>0</v>
      </c>
      <c r="H309" s="21">
        <f>H311+H312</f>
        <v>0</v>
      </c>
      <c r="I309" s="21">
        <f>I311+I312</f>
        <v>0</v>
      </c>
      <c r="J309" s="61">
        <f>K309+N309</f>
        <v>0</v>
      </c>
      <c r="K309" s="21">
        <f>K311+K312</f>
        <v>0</v>
      </c>
      <c r="L309" s="21">
        <f>L311+L312</f>
        <v>0</v>
      </c>
      <c r="M309" s="21">
        <f>M311+M312</f>
        <v>0</v>
      </c>
      <c r="N309" s="21">
        <f>N311+N312</f>
        <v>0</v>
      </c>
      <c r="O309" s="21">
        <f>O311+O312</f>
        <v>0</v>
      </c>
      <c r="P309" s="21">
        <f t="shared" si="42"/>
        <v>1200000</v>
      </c>
    </row>
    <row r="310" spans="1:16" s="49" customFormat="1" ht="15">
      <c r="A310" s="44"/>
      <c r="B310" s="45"/>
      <c r="C310" s="46"/>
      <c r="D310" s="100" t="s">
        <v>494</v>
      </c>
      <c r="E310" s="65"/>
      <c r="F310" s="48"/>
      <c r="G310" s="48"/>
      <c r="H310" s="48"/>
      <c r="I310" s="48"/>
      <c r="J310" s="65"/>
      <c r="K310" s="48"/>
      <c r="L310" s="48"/>
      <c r="M310" s="48"/>
      <c r="N310" s="48"/>
      <c r="O310" s="48"/>
      <c r="P310" s="47"/>
    </row>
    <row r="311" spans="1:16" s="49" customFormat="1" ht="90">
      <c r="A311" s="50" t="s">
        <v>495</v>
      </c>
      <c r="B311" s="51" t="s">
        <v>493</v>
      </c>
      <c r="C311" s="52" t="s">
        <v>33</v>
      </c>
      <c r="D311" s="101" t="s">
        <v>504</v>
      </c>
      <c r="E311" s="62">
        <f>F311+I311</f>
        <v>200000</v>
      </c>
      <c r="F311" s="53">
        <v>200000</v>
      </c>
      <c r="G311" s="53">
        <v>0</v>
      </c>
      <c r="H311" s="53">
        <v>0</v>
      </c>
      <c r="I311" s="53">
        <v>0</v>
      </c>
      <c r="J311" s="62">
        <f>K311+N311</f>
        <v>0</v>
      </c>
      <c r="K311" s="53">
        <v>0</v>
      </c>
      <c r="L311" s="53">
        <v>0</v>
      </c>
      <c r="M311" s="53">
        <v>0</v>
      </c>
      <c r="N311" s="53">
        <v>0</v>
      </c>
      <c r="O311" s="53">
        <v>0</v>
      </c>
      <c r="P311" s="54">
        <f>E311+J311</f>
        <v>200000</v>
      </c>
    </row>
    <row r="312" spans="1:16" s="49" customFormat="1" ht="60">
      <c r="A312" s="50" t="s">
        <v>541</v>
      </c>
      <c r="B312" s="51" t="s">
        <v>542</v>
      </c>
      <c r="C312" s="52" t="s">
        <v>33</v>
      </c>
      <c r="D312" s="101" t="s">
        <v>543</v>
      </c>
      <c r="E312" s="62">
        <f>F312+I312</f>
        <v>1000000</v>
      </c>
      <c r="F312" s="53">
        <v>1000000</v>
      </c>
      <c r="G312" s="53">
        <v>0</v>
      </c>
      <c r="H312" s="53">
        <v>0</v>
      </c>
      <c r="I312" s="53">
        <v>0</v>
      </c>
      <c r="J312" s="62">
        <f>K312+N312</f>
        <v>0</v>
      </c>
      <c r="K312" s="53">
        <v>0</v>
      </c>
      <c r="L312" s="53">
        <v>0</v>
      </c>
      <c r="M312" s="53">
        <v>0</v>
      </c>
      <c r="N312" s="53">
        <v>0</v>
      </c>
      <c r="O312" s="53">
        <v>0</v>
      </c>
      <c r="P312" s="54">
        <f>E312+J312</f>
        <v>1000000</v>
      </c>
    </row>
    <row r="313" spans="1:16" s="106" customFormat="1" ht="25.5" customHeight="1">
      <c r="A313" s="70" t="s">
        <v>314</v>
      </c>
      <c r="B313" s="71"/>
      <c r="C313" s="72"/>
      <c r="D313" s="76" t="s">
        <v>315</v>
      </c>
      <c r="E313" s="73">
        <f>F313+I313</f>
        <v>140645359</v>
      </c>
      <c r="F313" s="74">
        <f aca="true" t="shared" si="45" ref="F313:O313">F314</f>
        <v>140645359</v>
      </c>
      <c r="G313" s="74">
        <f t="shared" si="45"/>
        <v>3109300</v>
      </c>
      <c r="H313" s="74">
        <f t="shared" si="45"/>
        <v>7509475</v>
      </c>
      <c r="I313" s="74">
        <f t="shared" si="45"/>
        <v>0</v>
      </c>
      <c r="J313" s="73">
        <f>K313+N313</f>
        <v>169111700</v>
      </c>
      <c r="K313" s="74">
        <f t="shared" si="45"/>
        <v>92700</v>
      </c>
      <c r="L313" s="74">
        <f t="shared" si="45"/>
        <v>0</v>
      </c>
      <c r="M313" s="74">
        <f t="shared" si="45"/>
        <v>50000</v>
      </c>
      <c r="N313" s="74">
        <f t="shared" si="45"/>
        <v>169019000</v>
      </c>
      <c r="O313" s="74">
        <f t="shared" si="45"/>
        <v>168734000</v>
      </c>
      <c r="P313" s="74">
        <f>E313+J313</f>
        <v>309757059</v>
      </c>
    </row>
    <row r="314" spans="1:16" s="107" customFormat="1" ht="27" customHeight="1">
      <c r="A314" s="29" t="s">
        <v>316</v>
      </c>
      <c r="B314" s="30"/>
      <c r="C314" s="31"/>
      <c r="D314" s="82" t="s">
        <v>317</v>
      </c>
      <c r="E314" s="62">
        <f>F314+I314</f>
        <v>140645359</v>
      </c>
      <c r="F314" s="22">
        <f>F315+F316+F317+F318+F320+F322+F323+F324+F325+F326+F327+F328+F329+F330+F335</f>
        <v>140645359</v>
      </c>
      <c r="G314" s="22">
        <f aca="true" t="shared" si="46" ref="G314:O314">G315+G316+G317+G318+G320+G322+G323+G324+G325+G326+G327+G328+G329+G330+G335</f>
        <v>3109300</v>
      </c>
      <c r="H314" s="22">
        <f t="shared" si="46"/>
        <v>7509475</v>
      </c>
      <c r="I314" s="22">
        <f t="shared" si="46"/>
        <v>0</v>
      </c>
      <c r="J314" s="62">
        <f>K314+N314</f>
        <v>169111700</v>
      </c>
      <c r="K314" s="22">
        <f t="shared" si="46"/>
        <v>92700</v>
      </c>
      <c r="L314" s="22">
        <f t="shared" si="46"/>
        <v>0</v>
      </c>
      <c r="M314" s="22">
        <f t="shared" si="46"/>
        <v>50000</v>
      </c>
      <c r="N314" s="22">
        <f t="shared" si="46"/>
        <v>169019000</v>
      </c>
      <c r="O314" s="22">
        <f t="shared" si="46"/>
        <v>168734000</v>
      </c>
      <c r="P314" s="22">
        <f>E314+J314</f>
        <v>309757059</v>
      </c>
    </row>
    <row r="315" spans="1:16" s="13" customFormat="1" ht="71.25">
      <c r="A315" s="5" t="s">
        <v>318</v>
      </c>
      <c r="B315" s="32" t="s">
        <v>37</v>
      </c>
      <c r="C315" s="32" t="s">
        <v>21</v>
      </c>
      <c r="D315" s="77" t="s">
        <v>38</v>
      </c>
      <c r="E315" s="62">
        <f>F315+I315</f>
        <v>5165979</v>
      </c>
      <c r="F315" s="23">
        <f>4735359+430620</f>
        <v>5165979</v>
      </c>
      <c r="G315" s="23">
        <v>3109300</v>
      </c>
      <c r="H315" s="23">
        <v>309475</v>
      </c>
      <c r="I315" s="23">
        <v>0</v>
      </c>
      <c r="J315" s="62">
        <f>K315+N315</f>
        <v>130700</v>
      </c>
      <c r="K315" s="23">
        <v>92700</v>
      </c>
      <c r="L315" s="23">
        <v>0</v>
      </c>
      <c r="M315" s="23">
        <v>50000</v>
      </c>
      <c r="N315" s="23">
        <v>38000</v>
      </c>
      <c r="O315" s="23">
        <v>38000</v>
      </c>
      <c r="P315" s="22">
        <f>E315+J315</f>
        <v>5296679</v>
      </c>
    </row>
    <row r="316" spans="1:16" s="13" customFormat="1" ht="28.5">
      <c r="A316" s="5" t="s">
        <v>319</v>
      </c>
      <c r="B316" s="7" t="s">
        <v>40</v>
      </c>
      <c r="C316" s="6" t="s">
        <v>39</v>
      </c>
      <c r="D316" s="77" t="s">
        <v>41</v>
      </c>
      <c r="E316" s="62">
        <f aca="true" t="shared" si="47" ref="E316:E337">F316+I316</f>
        <v>400000</v>
      </c>
      <c r="F316" s="23">
        <v>400000</v>
      </c>
      <c r="G316" s="23">
        <v>0</v>
      </c>
      <c r="H316" s="23">
        <v>0</v>
      </c>
      <c r="I316" s="23">
        <v>0</v>
      </c>
      <c r="J316" s="62">
        <f aca="true" t="shared" si="48" ref="J316:J337">K316+N316</f>
        <v>0</v>
      </c>
      <c r="K316" s="23">
        <v>0</v>
      </c>
      <c r="L316" s="23">
        <v>0</v>
      </c>
      <c r="M316" s="23">
        <v>0</v>
      </c>
      <c r="N316" s="23">
        <v>0</v>
      </c>
      <c r="O316" s="23">
        <v>0</v>
      </c>
      <c r="P316" s="22">
        <f aca="true" t="shared" si="49" ref="P316:P337">E316+J316</f>
        <v>400000</v>
      </c>
    </row>
    <row r="317" spans="1:16" s="13" customFormat="1" ht="57">
      <c r="A317" s="5" t="s">
        <v>320</v>
      </c>
      <c r="B317" s="7" t="s">
        <v>322</v>
      </c>
      <c r="C317" s="6" t="s">
        <v>321</v>
      </c>
      <c r="D317" s="77" t="s">
        <v>323</v>
      </c>
      <c r="E317" s="62">
        <f t="shared" si="47"/>
        <v>27769380</v>
      </c>
      <c r="F317" s="23">
        <f>28200000-430620</f>
        <v>27769380</v>
      </c>
      <c r="G317" s="23">
        <v>0</v>
      </c>
      <c r="H317" s="23">
        <v>0</v>
      </c>
      <c r="I317" s="23">
        <v>0</v>
      </c>
      <c r="J317" s="62">
        <f t="shared" si="48"/>
        <v>1200000</v>
      </c>
      <c r="K317" s="23">
        <v>0</v>
      </c>
      <c r="L317" s="23">
        <v>0</v>
      </c>
      <c r="M317" s="23">
        <v>0</v>
      </c>
      <c r="N317" s="23">
        <v>1200000</v>
      </c>
      <c r="O317" s="23">
        <v>1200000</v>
      </c>
      <c r="P317" s="22">
        <f t="shared" si="49"/>
        <v>28969380</v>
      </c>
    </row>
    <row r="318" spans="1:16" s="13" customFormat="1" ht="28.5">
      <c r="A318" s="18" t="s">
        <v>324</v>
      </c>
      <c r="B318" s="19"/>
      <c r="C318" s="20"/>
      <c r="D318" s="78" t="s">
        <v>325</v>
      </c>
      <c r="E318" s="61">
        <f>F318+I318</f>
        <v>0</v>
      </c>
      <c r="F318" s="21">
        <f>F319</f>
        <v>0</v>
      </c>
      <c r="G318" s="21">
        <f>G319</f>
        <v>0</v>
      </c>
      <c r="H318" s="21">
        <f>H319</f>
        <v>0</v>
      </c>
      <c r="I318" s="21">
        <f>I319</f>
        <v>0</v>
      </c>
      <c r="J318" s="61">
        <f>K318+N318</f>
        <v>3385000</v>
      </c>
      <c r="K318" s="21">
        <f>K319</f>
        <v>0</v>
      </c>
      <c r="L318" s="21">
        <f>L319</f>
        <v>0</v>
      </c>
      <c r="M318" s="21">
        <f>M319</f>
        <v>0</v>
      </c>
      <c r="N318" s="21">
        <f>N319</f>
        <v>3385000</v>
      </c>
      <c r="O318" s="21">
        <f>O319</f>
        <v>3100000</v>
      </c>
      <c r="P318" s="21">
        <f t="shared" si="49"/>
        <v>3385000</v>
      </c>
    </row>
    <row r="319" spans="1:16" s="13" customFormat="1" ht="15">
      <c r="A319" s="24" t="s">
        <v>326</v>
      </c>
      <c r="B319" s="25" t="s">
        <v>327</v>
      </c>
      <c r="C319" s="26" t="s">
        <v>321</v>
      </c>
      <c r="D319" s="79" t="s">
        <v>328</v>
      </c>
      <c r="E319" s="63">
        <f t="shared" si="47"/>
        <v>0</v>
      </c>
      <c r="F319" s="28">
        <v>0</v>
      </c>
      <c r="G319" s="28">
        <v>0</v>
      </c>
      <c r="H319" s="28">
        <v>0</v>
      </c>
      <c r="I319" s="28">
        <v>0</v>
      </c>
      <c r="J319" s="63">
        <f t="shared" si="48"/>
        <v>3385000</v>
      </c>
      <c r="K319" s="28">
        <v>0</v>
      </c>
      <c r="L319" s="28">
        <v>0</v>
      </c>
      <c r="M319" s="28">
        <v>0</v>
      </c>
      <c r="N319" s="28">
        <v>3385000</v>
      </c>
      <c r="O319" s="28">
        <v>3100000</v>
      </c>
      <c r="P319" s="27">
        <f t="shared" si="49"/>
        <v>3385000</v>
      </c>
    </row>
    <row r="320" spans="1:16" s="13" customFormat="1" ht="28.5">
      <c r="A320" s="5" t="s">
        <v>329</v>
      </c>
      <c r="B320" s="32"/>
      <c r="C320" s="33"/>
      <c r="D320" s="77" t="s">
        <v>330</v>
      </c>
      <c r="E320" s="62">
        <f t="shared" si="47"/>
        <v>0</v>
      </c>
      <c r="F320" s="23">
        <f>F321</f>
        <v>0</v>
      </c>
      <c r="G320" s="23">
        <f>G321</f>
        <v>0</v>
      </c>
      <c r="H320" s="23">
        <f>H321</f>
        <v>0</v>
      </c>
      <c r="I320" s="23">
        <f>I321</f>
        <v>0</v>
      </c>
      <c r="J320" s="62">
        <f t="shared" si="48"/>
        <v>5000000</v>
      </c>
      <c r="K320" s="23">
        <f>K321</f>
        <v>0</v>
      </c>
      <c r="L320" s="23">
        <f>L321</f>
        <v>0</v>
      </c>
      <c r="M320" s="23">
        <f>M321</f>
        <v>0</v>
      </c>
      <c r="N320" s="23">
        <f>N321</f>
        <v>5000000</v>
      </c>
      <c r="O320" s="23">
        <f>O321</f>
        <v>5000000</v>
      </c>
      <c r="P320" s="22">
        <f t="shared" si="49"/>
        <v>5000000</v>
      </c>
    </row>
    <row r="321" spans="1:16" s="13" customFormat="1" ht="30">
      <c r="A321" s="24" t="s">
        <v>331</v>
      </c>
      <c r="B321" s="25" t="s">
        <v>332</v>
      </c>
      <c r="C321" s="26" t="s">
        <v>42</v>
      </c>
      <c r="D321" s="79" t="s">
        <v>333</v>
      </c>
      <c r="E321" s="63">
        <f t="shared" si="47"/>
        <v>0</v>
      </c>
      <c r="F321" s="28">
        <v>0</v>
      </c>
      <c r="G321" s="28">
        <v>0</v>
      </c>
      <c r="H321" s="28">
        <v>0</v>
      </c>
      <c r="I321" s="28">
        <v>0</v>
      </c>
      <c r="J321" s="63">
        <f t="shared" si="48"/>
        <v>5000000</v>
      </c>
      <c r="K321" s="28">
        <v>0</v>
      </c>
      <c r="L321" s="28">
        <v>0</v>
      </c>
      <c r="M321" s="28">
        <v>0</v>
      </c>
      <c r="N321" s="28">
        <v>5000000</v>
      </c>
      <c r="O321" s="28">
        <v>5000000</v>
      </c>
      <c r="P321" s="27">
        <f t="shared" si="49"/>
        <v>5000000</v>
      </c>
    </row>
    <row r="322" spans="1:16" s="13" customFormat="1" ht="15">
      <c r="A322" s="5" t="s">
        <v>334</v>
      </c>
      <c r="B322" s="7" t="s">
        <v>43</v>
      </c>
      <c r="C322" s="6" t="s">
        <v>42</v>
      </c>
      <c r="D322" s="77" t="s">
        <v>44</v>
      </c>
      <c r="E322" s="62">
        <f t="shared" si="47"/>
        <v>72200000</v>
      </c>
      <c r="F322" s="23">
        <v>72200000</v>
      </c>
      <c r="G322" s="23">
        <v>0</v>
      </c>
      <c r="H322" s="23">
        <v>7200000</v>
      </c>
      <c r="I322" s="23">
        <v>0</v>
      </c>
      <c r="J322" s="62">
        <f t="shared" si="48"/>
        <v>9500000</v>
      </c>
      <c r="K322" s="23">
        <v>0</v>
      </c>
      <c r="L322" s="23">
        <v>0</v>
      </c>
      <c r="M322" s="23">
        <v>0</v>
      </c>
      <c r="N322" s="23">
        <v>9500000</v>
      </c>
      <c r="O322" s="23">
        <v>9500000</v>
      </c>
      <c r="P322" s="22">
        <f t="shared" si="49"/>
        <v>81700000</v>
      </c>
    </row>
    <row r="323" spans="1:16" s="13" customFormat="1" ht="85.5">
      <c r="A323" s="5" t="s">
        <v>335</v>
      </c>
      <c r="B323" s="7" t="s">
        <v>336</v>
      </c>
      <c r="C323" s="6" t="s">
        <v>42</v>
      </c>
      <c r="D323" s="77" t="s">
        <v>337</v>
      </c>
      <c r="E323" s="62">
        <f t="shared" si="47"/>
        <v>2000000</v>
      </c>
      <c r="F323" s="23">
        <v>2000000</v>
      </c>
      <c r="G323" s="23">
        <v>0</v>
      </c>
      <c r="H323" s="23">
        <v>0</v>
      </c>
      <c r="I323" s="23">
        <v>0</v>
      </c>
      <c r="J323" s="62">
        <f t="shared" si="48"/>
        <v>0</v>
      </c>
      <c r="K323" s="23">
        <v>0</v>
      </c>
      <c r="L323" s="23">
        <v>0</v>
      </c>
      <c r="M323" s="23">
        <v>0</v>
      </c>
      <c r="N323" s="23">
        <v>0</v>
      </c>
      <c r="O323" s="23">
        <v>0</v>
      </c>
      <c r="P323" s="22">
        <f t="shared" si="49"/>
        <v>2000000</v>
      </c>
    </row>
    <row r="324" spans="1:16" s="13" customFormat="1" ht="28.5">
      <c r="A324" s="5" t="s">
        <v>338</v>
      </c>
      <c r="B324" s="7" t="s">
        <v>225</v>
      </c>
      <c r="C324" s="6" t="s">
        <v>150</v>
      </c>
      <c r="D324" s="77" t="s">
        <v>226</v>
      </c>
      <c r="E324" s="62">
        <f t="shared" si="47"/>
        <v>0</v>
      </c>
      <c r="F324" s="23">
        <v>0</v>
      </c>
      <c r="G324" s="23">
        <v>0</v>
      </c>
      <c r="H324" s="23">
        <v>0</v>
      </c>
      <c r="I324" s="23">
        <v>0</v>
      </c>
      <c r="J324" s="62">
        <f t="shared" si="48"/>
        <v>12260000</v>
      </c>
      <c r="K324" s="23">
        <v>0</v>
      </c>
      <c r="L324" s="23">
        <v>0</v>
      </c>
      <c r="M324" s="23">
        <v>0</v>
      </c>
      <c r="N324" s="23">
        <v>12260000</v>
      </c>
      <c r="O324" s="23">
        <v>12260000</v>
      </c>
      <c r="P324" s="22">
        <f t="shared" si="49"/>
        <v>12260000</v>
      </c>
    </row>
    <row r="325" spans="1:16" s="13" customFormat="1" ht="57">
      <c r="A325" s="5" t="s">
        <v>339</v>
      </c>
      <c r="B325" s="7" t="s">
        <v>340</v>
      </c>
      <c r="C325" s="6" t="s">
        <v>63</v>
      </c>
      <c r="D325" s="77" t="s">
        <v>341</v>
      </c>
      <c r="E325" s="62">
        <f t="shared" si="47"/>
        <v>0</v>
      </c>
      <c r="F325" s="23">
        <v>0</v>
      </c>
      <c r="G325" s="23">
        <v>0</v>
      </c>
      <c r="H325" s="23">
        <v>0</v>
      </c>
      <c r="I325" s="23">
        <v>0</v>
      </c>
      <c r="J325" s="62">
        <f t="shared" si="48"/>
        <v>500000</v>
      </c>
      <c r="K325" s="23">
        <v>0</v>
      </c>
      <c r="L325" s="23">
        <v>0</v>
      </c>
      <c r="M325" s="23">
        <v>0</v>
      </c>
      <c r="N325" s="23">
        <f>500000</f>
        <v>500000</v>
      </c>
      <c r="O325" s="23">
        <f>500000</f>
        <v>500000</v>
      </c>
      <c r="P325" s="22">
        <f t="shared" si="49"/>
        <v>500000</v>
      </c>
    </row>
    <row r="326" spans="1:16" s="13" customFormat="1" ht="57">
      <c r="A326" s="5" t="s">
        <v>536</v>
      </c>
      <c r="B326" s="7" t="s">
        <v>537</v>
      </c>
      <c r="C326" s="6" t="s">
        <v>161</v>
      </c>
      <c r="D326" s="102" t="s">
        <v>528</v>
      </c>
      <c r="E326" s="62">
        <f>F326+I326</f>
        <v>0</v>
      </c>
      <c r="F326" s="23">
        <v>0</v>
      </c>
      <c r="G326" s="23">
        <v>0</v>
      </c>
      <c r="H326" s="23">
        <v>0</v>
      </c>
      <c r="I326" s="23">
        <v>0</v>
      </c>
      <c r="J326" s="62">
        <f>K326+N326</f>
        <v>1146000</v>
      </c>
      <c r="K326" s="23">
        <v>0</v>
      </c>
      <c r="L326" s="23">
        <v>0</v>
      </c>
      <c r="M326" s="23">
        <v>0</v>
      </c>
      <c r="N326" s="23">
        <v>1146000</v>
      </c>
      <c r="O326" s="23">
        <v>1146000</v>
      </c>
      <c r="P326" s="22">
        <f>E326+J326</f>
        <v>1146000</v>
      </c>
    </row>
    <row r="327" spans="1:16" s="55" customFormat="1" ht="57">
      <c r="A327" s="5">
        <v>4716360</v>
      </c>
      <c r="B327" s="7">
        <v>6360</v>
      </c>
      <c r="C327" s="6" t="s">
        <v>161</v>
      </c>
      <c r="D327" s="77" t="s">
        <v>528</v>
      </c>
      <c r="E327" s="62">
        <f>F327+I327</f>
        <v>0</v>
      </c>
      <c r="F327" s="23"/>
      <c r="G327" s="23"/>
      <c r="H327" s="23"/>
      <c r="I327" s="23"/>
      <c r="J327" s="62">
        <f>K327+N327</f>
        <v>0</v>
      </c>
      <c r="K327" s="23"/>
      <c r="L327" s="23"/>
      <c r="M327" s="23"/>
      <c r="N327" s="23">
        <v>0</v>
      </c>
      <c r="O327" s="23">
        <v>0</v>
      </c>
      <c r="P327" s="22">
        <f>E327+J327</f>
        <v>0</v>
      </c>
    </row>
    <row r="328" spans="1:16" s="13" customFormat="1" ht="28.5">
      <c r="A328" s="5" t="s">
        <v>342</v>
      </c>
      <c r="B328" s="7" t="s">
        <v>344</v>
      </c>
      <c r="C328" s="6" t="s">
        <v>343</v>
      </c>
      <c r="D328" s="77" t="s">
        <v>345</v>
      </c>
      <c r="E328" s="62">
        <f t="shared" si="47"/>
        <v>30600000</v>
      </c>
      <c r="F328" s="23">
        <v>30600000</v>
      </c>
      <c r="G328" s="23">
        <v>0</v>
      </c>
      <c r="H328" s="23">
        <v>0</v>
      </c>
      <c r="I328" s="23">
        <v>0</v>
      </c>
      <c r="J328" s="62">
        <f t="shared" si="48"/>
        <v>0</v>
      </c>
      <c r="K328" s="23">
        <v>0</v>
      </c>
      <c r="L328" s="23">
        <v>0</v>
      </c>
      <c r="M328" s="23">
        <v>0</v>
      </c>
      <c r="N328" s="23">
        <v>0</v>
      </c>
      <c r="O328" s="23">
        <v>0</v>
      </c>
      <c r="P328" s="22">
        <f t="shared" si="49"/>
        <v>30600000</v>
      </c>
    </row>
    <row r="329" spans="1:16" s="13" customFormat="1" ht="28.5">
      <c r="A329" s="5" t="s">
        <v>346</v>
      </c>
      <c r="B329" s="7" t="s">
        <v>151</v>
      </c>
      <c r="C329" s="6" t="s">
        <v>150</v>
      </c>
      <c r="D329" s="77" t="s">
        <v>152</v>
      </c>
      <c r="E329" s="62">
        <f t="shared" si="47"/>
        <v>0</v>
      </c>
      <c r="F329" s="23">
        <v>0</v>
      </c>
      <c r="G329" s="23">
        <v>0</v>
      </c>
      <c r="H329" s="23">
        <v>0</v>
      </c>
      <c r="I329" s="23">
        <v>0</v>
      </c>
      <c r="J329" s="62">
        <f t="shared" si="48"/>
        <v>75990000</v>
      </c>
      <c r="K329" s="23">
        <v>0</v>
      </c>
      <c r="L329" s="23">
        <v>0</v>
      </c>
      <c r="M329" s="23">
        <v>0</v>
      </c>
      <c r="N329" s="23">
        <f>73790000+2200000</f>
        <v>75990000</v>
      </c>
      <c r="O329" s="23">
        <f>73790000+2200000</f>
        <v>75990000</v>
      </c>
      <c r="P329" s="22">
        <f t="shared" si="49"/>
        <v>75990000</v>
      </c>
    </row>
    <row r="330" spans="1:16" s="13" customFormat="1" ht="15">
      <c r="A330" s="18" t="s">
        <v>347</v>
      </c>
      <c r="B330" s="68" t="s">
        <v>34</v>
      </c>
      <c r="C330" s="69" t="s">
        <v>33</v>
      </c>
      <c r="D330" s="78" t="s">
        <v>35</v>
      </c>
      <c r="E330" s="61">
        <f t="shared" si="47"/>
        <v>2510000</v>
      </c>
      <c r="F330" s="21">
        <f>F332+F333+F334</f>
        <v>2510000</v>
      </c>
      <c r="G330" s="21">
        <f>G332+G333+G334</f>
        <v>0</v>
      </c>
      <c r="H330" s="21">
        <f>H332+H333+H334</f>
        <v>0</v>
      </c>
      <c r="I330" s="21">
        <f>I332+I333+I334</f>
        <v>0</v>
      </c>
      <c r="J330" s="61">
        <f t="shared" si="48"/>
        <v>0</v>
      </c>
      <c r="K330" s="21">
        <f>K332+K333+K334</f>
        <v>0</v>
      </c>
      <c r="L330" s="21">
        <f>L332+L333+L334</f>
        <v>0</v>
      </c>
      <c r="M330" s="21">
        <f>M332+M333+M334</f>
        <v>0</v>
      </c>
      <c r="N330" s="21">
        <f>N332+N333+N334</f>
        <v>0</v>
      </c>
      <c r="O330" s="21">
        <f>O332+O333+O334</f>
        <v>0</v>
      </c>
      <c r="P330" s="21">
        <f t="shared" si="49"/>
        <v>2510000</v>
      </c>
    </row>
    <row r="331" spans="1:16" s="49" customFormat="1" ht="15">
      <c r="A331" s="44"/>
      <c r="B331" s="45"/>
      <c r="C331" s="46"/>
      <c r="D331" s="100" t="s">
        <v>494</v>
      </c>
      <c r="E331" s="62"/>
      <c r="F331" s="48"/>
      <c r="G331" s="48"/>
      <c r="H331" s="48"/>
      <c r="I331" s="48"/>
      <c r="J331" s="62"/>
      <c r="K331" s="48"/>
      <c r="L331" s="48"/>
      <c r="M331" s="48"/>
      <c r="N331" s="48"/>
      <c r="O331" s="48"/>
      <c r="P331" s="22"/>
    </row>
    <row r="332" spans="1:16" s="49" customFormat="1" ht="30">
      <c r="A332" s="50" t="s">
        <v>513</v>
      </c>
      <c r="B332" s="51">
        <v>8604</v>
      </c>
      <c r="C332" s="52" t="s">
        <v>33</v>
      </c>
      <c r="D332" s="101" t="s">
        <v>501</v>
      </c>
      <c r="E332" s="66">
        <f t="shared" si="47"/>
        <v>200000</v>
      </c>
      <c r="F332" s="53">
        <v>200000</v>
      </c>
      <c r="G332" s="53">
        <v>0</v>
      </c>
      <c r="H332" s="53">
        <v>0</v>
      </c>
      <c r="I332" s="53">
        <v>0</v>
      </c>
      <c r="J332" s="66">
        <f t="shared" si="48"/>
        <v>0</v>
      </c>
      <c r="K332" s="53">
        <v>0</v>
      </c>
      <c r="L332" s="53">
        <v>0</v>
      </c>
      <c r="M332" s="53">
        <v>0</v>
      </c>
      <c r="N332" s="53">
        <v>0</v>
      </c>
      <c r="O332" s="53">
        <v>0</v>
      </c>
      <c r="P332" s="54">
        <f t="shared" si="49"/>
        <v>200000</v>
      </c>
    </row>
    <row r="333" spans="1:16" s="49" customFormat="1" ht="45">
      <c r="A333" s="50">
        <v>4718605</v>
      </c>
      <c r="B333" s="51">
        <v>8605</v>
      </c>
      <c r="C333" s="56" t="s">
        <v>33</v>
      </c>
      <c r="D333" s="101" t="s">
        <v>502</v>
      </c>
      <c r="E333" s="66">
        <f t="shared" si="47"/>
        <v>1300000</v>
      </c>
      <c r="F333" s="53">
        <v>1300000</v>
      </c>
      <c r="G333" s="53"/>
      <c r="H333" s="53"/>
      <c r="I333" s="53"/>
      <c r="J333" s="66">
        <f t="shared" si="48"/>
        <v>0</v>
      </c>
      <c r="K333" s="53"/>
      <c r="L333" s="53"/>
      <c r="M333" s="53"/>
      <c r="N333" s="53"/>
      <c r="O333" s="53"/>
      <c r="P333" s="54">
        <f t="shared" si="49"/>
        <v>1300000</v>
      </c>
    </row>
    <row r="334" spans="1:16" s="49" customFormat="1" ht="45">
      <c r="A334" s="50">
        <v>4718606</v>
      </c>
      <c r="B334" s="51">
        <v>8606</v>
      </c>
      <c r="C334" s="56" t="s">
        <v>33</v>
      </c>
      <c r="D334" s="101" t="s">
        <v>503</v>
      </c>
      <c r="E334" s="66">
        <f t="shared" si="47"/>
        <v>1010000</v>
      </c>
      <c r="F334" s="53">
        <v>1010000</v>
      </c>
      <c r="G334" s="53"/>
      <c r="H334" s="53"/>
      <c r="I334" s="53"/>
      <c r="J334" s="66">
        <f t="shared" si="48"/>
        <v>0</v>
      </c>
      <c r="K334" s="53"/>
      <c r="L334" s="53"/>
      <c r="M334" s="53"/>
      <c r="N334" s="53"/>
      <c r="O334" s="53"/>
      <c r="P334" s="54">
        <f t="shared" si="49"/>
        <v>1010000</v>
      </c>
    </row>
    <row r="335" spans="1:16" s="13" customFormat="1" ht="15">
      <c r="A335" s="18" t="s">
        <v>348</v>
      </c>
      <c r="B335" s="68" t="s">
        <v>349</v>
      </c>
      <c r="C335" s="69" t="s">
        <v>37</v>
      </c>
      <c r="D335" s="78" t="s">
        <v>350</v>
      </c>
      <c r="E335" s="61">
        <f t="shared" si="47"/>
        <v>0</v>
      </c>
      <c r="F335" s="21">
        <f>F337</f>
        <v>0</v>
      </c>
      <c r="G335" s="21">
        <f aca="true" t="shared" si="50" ref="G335:O335">G337</f>
        <v>0</v>
      </c>
      <c r="H335" s="21">
        <f t="shared" si="50"/>
        <v>0</v>
      </c>
      <c r="I335" s="21">
        <f t="shared" si="50"/>
        <v>0</v>
      </c>
      <c r="J335" s="61">
        <f t="shared" si="48"/>
        <v>60000000</v>
      </c>
      <c r="K335" s="21">
        <f>K337</f>
        <v>0</v>
      </c>
      <c r="L335" s="21">
        <f t="shared" si="50"/>
        <v>0</v>
      </c>
      <c r="M335" s="21">
        <f t="shared" si="50"/>
        <v>0</v>
      </c>
      <c r="N335" s="21">
        <f t="shared" si="50"/>
        <v>60000000</v>
      </c>
      <c r="O335" s="21">
        <f t="shared" si="50"/>
        <v>60000000</v>
      </c>
      <c r="P335" s="21">
        <f t="shared" si="49"/>
        <v>60000000</v>
      </c>
    </row>
    <row r="336" spans="1:16" s="49" customFormat="1" ht="15">
      <c r="A336" s="44"/>
      <c r="B336" s="45"/>
      <c r="C336" s="46"/>
      <c r="D336" s="100" t="s">
        <v>494</v>
      </c>
      <c r="E336" s="62"/>
      <c r="F336" s="48"/>
      <c r="G336" s="48"/>
      <c r="H336" s="48"/>
      <c r="I336" s="48"/>
      <c r="J336" s="62"/>
      <c r="K336" s="48"/>
      <c r="L336" s="48"/>
      <c r="M336" s="48"/>
      <c r="N336" s="48"/>
      <c r="O336" s="48"/>
      <c r="P336" s="22"/>
    </row>
    <row r="337" spans="1:16" s="57" customFormat="1" ht="60">
      <c r="A337" s="50" t="s">
        <v>496</v>
      </c>
      <c r="B337" s="51">
        <v>8801</v>
      </c>
      <c r="C337" s="52" t="s">
        <v>37</v>
      </c>
      <c r="D337" s="101" t="s">
        <v>500</v>
      </c>
      <c r="E337" s="66">
        <f t="shared" si="47"/>
        <v>0</v>
      </c>
      <c r="F337" s="53">
        <v>0</v>
      </c>
      <c r="G337" s="53">
        <v>0</v>
      </c>
      <c r="H337" s="53">
        <v>0</v>
      </c>
      <c r="I337" s="53">
        <v>0</v>
      </c>
      <c r="J337" s="66">
        <f t="shared" si="48"/>
        <v>60000000</v>
      </c>
      <c r="K337" s="53">
        <v>0</v>
      </c>
      <c r="L337" s="53">
        <v>0</v>
      </c>
      <c r="M337" s="53">
        <v>0</v>
      </c>
      <c r="N337" s="53">
        <v>60000000</v>
      </c>
      <c r="O337" s="53">
        <v>60000000</v>
      </c>
      <c r="P337" s="54">
        <f t="shared" si="49"/>
        <v>60000000</v>
      </c>
    </row>
    <row r="338" spans="1:16" s="106" customFormat="1" ht="38.25" customHeight="1">
      <c r="A338" s="70" t="s">
        <v>351</v>
      </c>
      <c r="B338" s="71"/>
      <c r="C338" s="72"/>
      <c r="D338" s="76" t="s">
        <v>352</v>
      </c>
      <c r="E338" s="73">
        <f aca="true" t="shared" si="51" ref="E338:E343">F338+I338</f>
        <v>3608137</v>
      </c>
      <c r="F338" s="74">
        <f>F339+F346</f>
        <v>3608137</v>
      </c>
      <c r="G338" s="74">
        <f>G339+G346</f>
        <v>1821608</v>
      </c>
      <c r="H338" s="74">
        <f>H339+H346</f>
        <v>277275</v>
      </c>
      <c r="I338" s="74">
        <f>I339+I346</f>
        <v>0</v>
      </c>
      <c r="J338" s="73">
        <f aca="true" t="shared" si="52" ref="J338:J343">K338+N338</f>
        <v>2000000</v>
      </c>
      <c r="K338" s="74">
        <f>K339+K346</f>
        <v>0</v>
      </c>
      <c r="L338" s="74">
        <f>L339+L346</f>
        <v>0</v>
      </c>
      <c r="M338" s="74">
        <f>M339+M346</f>
        <v>0</v>
      </c>
      <c r="N338" s="74">
        <f>N339+N346</f>
        <v>2000000</v>
      </c>
      <c r="O338" s="74">
        <f>O339+O346</f>
        <v>2000000</v>
      </c>
      <c r="P338" s="74">
        <f aca="true" t="shared" si="53" ref="P338:P343">E338+J338</f>
        <v>5608137</v>
      </c>
    </row>
    <row r="339" spans="1:16" s="107" customFormat="1" ht="28.5">
      <c r="A339" s="29" t="s">
        <v>353</v>
      </c>
      <c r="B339" s="30"/>
      <c r="C339" s="31"/>
      <c r="D339" s="82" t="s">
        <v>354</v>
      </c>
      <c r="E339" s="62">
        <f t="shared" si="51"/>
        <v>2677792</v>
      </c>
      <c r="F339" s="22">
        <f>F340+F341+F342+F343</f>
        <v>2677792</v>
      </c>
      <c r="G339" s="22">
        <f aca="true" t="shared" si="54" ref="G339:O339">G340+G341+G342+G343</f>
        <v>1226014</v>
      </c>
      <c r="H339" s="22">
        <f t="shared" si="54"/>
        <v>202855</v>
      </c>
      <c r="I339" s="22">
        <f t="shared" si="54"/>
        <v>0</v>
      </c>
      <c r="J339" s="62">
        <f t="shared" si="52"/>
        <v>2000000</v>
      </c>
      <c r="K339" s="22">
        <f t="shared" si="54"/>
        <v>0</v>
      </c>
      <c r="L339" s="22">
        <f t="shared" si="54"/>
        <v>0</v>
      </c>
      <c r="M339" s="22">
        <f t="shared" si="54"/>
        <v>0</v>
      </c>
      <c r="N339" s="22">
        <f t="shared" si="54"/>
        <v>2000000</v>
      </c>
      <c r="O339" s="22">
        <f t="shared" si="54"/>
        <v>2000000</v>
      </c>
      <c r="P339" s="22">
        <f t="shared" si="53"/>
        <v>4677792</v>
      </c>
    </row>
    <row r="340" spans="1:16" s="13" customFormat="1" ht="71.25">
      <c r="A340" s="5" t="s">
        <v>355</v>
      </c>
      <c r="B340" s="32" t="s">
        <v>37</v>
      </c>
      <c r="C340" s="32" t="s">
        <v>21</v>
      </c>
      <c r="D340" s="77" t="s">
        <v>38</v>
      </c>
      <c r="E340" s="62">
        <f t="shared" si="51"/>
        <v>2177792</v>
      </c>
      <c r="F340" s="23">
        <v>2177792</v>
      </c>
      <c r="G340" s="23">
        <v>1226014</v>
      </c>
      <c r="H340" s="23">
        <v>202855</v>
      </c>
      <c r="I340" s="23">
        <v>0</v>
      </c>
      <c r="J340" s="62">
        <f t="shared" si="52"/>
        <v>0</v>
      </c>
      <c r="K340" s="23">
        <v>0</v>
      </c>
      <c r="L340" s="23">
        <v>0</v>
      </c>
      <c r="M340" s="23">
        <v>0</v>
      </c>
      <c r="N340" s="23">
        <v>0</v>
      </c>
      <c r="O340" s="23">
        <v>0</v>
      </c>
      <c r="P340" s="22">
        <f t="shared" si="53"/>
        <v>2177792</v>
      </c>
    </row>
    <row r="341" spans="1:16" s="13" customFormat="1" ht="28.5">
      <c r="A341" s="5" t="s">
        <v>356</v>
      </c>
      <c r="B341" s="7" t="s">
        <v>358</v>
      </c>
      <c r="C341" s="6" t="s">
        <v>357</v>
      </c>
      <c r="D341" s="77" t="s">
        <v>359</v>
      </c>
      <c r="E341" s="62">
        <f t="shared" si="51"/>
        <v>0</v>
      </c>
      <c r="F341" s="23">
        <v>0</v>
      </c>
      <c r="G341" s="23">
        <v>0</v>
      </c>
      <c r="H341" s="23">
        <v>0</v>
      </c>
      <c r="I341" s="23">
        <v>0</v>
      </c>
      <c r="J341" s="62">
        <f t="shared" si="52"/>
        <v>1500000</v>
      </c>
      <c r="K341" s="23">
        <v>0</v>
      </c>
      <c r="L341" s="23">
        <v>0</v>
      </c>
      <c r="M341" s="23">
        <v>0</v>
      </c>
      <c r="N341" s="23">
        <v>1500000</v>
      </c>
      <c r="O341" s="23">
        <v>1500000</v>
      </c>
      <c r="P341" s="22">
        <f t="shared" si="53"/>
        <v>1500000</v>
      </c>
    </row>
    <row r="342" spans="1:16" s="13" customFormat="1" ht="28.5">
      <c r="A342" s="5" t="s">
        <v>360</v>
      </c>
      <c r="B342" s="7" t="s">
        <v>151</v>
      </c>
      <c r="C342" s="6" t="s">
        <v>150</v>
      </c>
      <c r="D342" s="77" t="s">
        <v>152</v>
      </c>
      <c r="E342" s="62">
        <f t="shared" si="51"/>
        <v>0</v>
      </c>
      <c r="F342" s="23">
        <v>0</v>
      </c>
      <c r="G342" s="23">
        <v>0</v>
      </c>
      <c r="H342" s="23">
        <v>0</v>
      </c>
      <c r="I342" s="23">
        <v>0</v>
      </c>
      <c r="J342" s="62">
        <f t="shared" si="52"/>
        <v>500000</v>
      </c>
      <c r="K342" s="23">
        <v>0</v>
      </c>
      <c r="L342" s="23">
        <v>0</v>
      </c>
      <c r="M342" s="23">
        <v>0</v>
      </c>
      <c r="N342" s="23">
        <v>500000</v>
      </c>
      <c r="O342" s="23">
        <v>500000</v>
      </c>
      <c r="P342" s="22">
        <f t="shared" si="53"/>
        <v>500000</v>
      </c>
    </row>
    <row r="343" spans="1:16" s="13" customFormat="1" ht="15">
      <c r="A343" s="5" t="s">
        <v>361</v>
      </c>
      <c r="B343" s="7" t="s">
        <v>349</v>
      </c>
      <c r="C343" s="6" t="s">
        <v>37</v>
      </c>
      <c r="D343" s="77" t="s">
        <v>350</v>
      </c>
      <c r="E343" s="62">
        <f t="shared" si="51"/>
        <v>500000</v>
      </c>
      <c r="F343" s="23">
        <f>F345</f>
        <v>500000</v>
      </c>
      <c r="G343" s="23">
        <f>G345</f>
        <v>0</v>
      </c>
      <c r="H343" s="23">
        <f>H345</f>
        <v>0</v>
      </c>
      <c r="I343" s="23">
        <f>I345</f>
        <v>0</v>
      </c>
      <c r="J343" s="62">
        <f t="shared" si="52"/>
        <v>0</v>
      </c>
      <c r="K343" s="23">
        <f>K345</f>
        <v>0</v>
      </c>
      <c r="L343" s="23">
        <f>L345</f>
        <v>0</v>
      </c>
      <c r="M343" s="23">
        <f>M345</f>
        <v>0</v>
      </c>
      <c r="N343" s="23">
        <f>N345</f>
        <v>0</v>
      </c>
      <c r="O343" s="23">
        <f>O345</f>
        <v>0</v>
      </c>
      <c r="P343" s="22">
        <f t="shared" si="53"/>
        <v>500000</v>
      </c>
    </row>
    <row r="344" spans="1:16" s="49" customFormat="1" ht="15">
      <c r="A344" s="50"/>
      <c r="B344" s="51"/>
      <c r="C344" s="52"/>
      <c r="D344" s="100" t="s">
        <v>494</v>
      </c>
      <c r="E344" s="66"/>
      <c r="F344" s="53"/>
      <c r="G344" s="53"/>
      <c r="H344" s="53"/>
      <c r="I344" s="53"/>
      <c r="J344" s="66"/>
      <c r="K344" s="53"/>
      <c r="L344" s="53"/>
      <c r="M344" s="53"/>
      <c r="N344" s="53"/>
      <c r="O344" s="53"/>
      <c r="P344" s="54"/>
    </row>
    <row r="345" spans="1:16" s="49" customFormat="1" ht="45">
      <c r="A345" s="50" t="s">
        <v>498</v>
      </c>
      <c r="B345" s="51" t="s">
        <v>497</v>
      </c>
      <c r="C345" s="52" t="s">
        <v>37</v>
      </c>
      <c r="D345" s="101" t="s">
        <v>499</v>
      </c>
      <c r="E345" s="66">
        <f>F345+I345</f>
        <v>500000</v>
      </c>
      <c r="F345" s="53">
        <v>500000</v>
      </c>
      <c r="G345" s="53">
        <v>0</v>
      </c>
      <c r="H345" s="53">
        <v>0</v>
      </c>
      <c r="I345" s="53">
        <v>0</v>
      </c>
      <c r="J345" s="66">
        <f>K345+N345</f>
        <v>0</v>
      </c>
      <c r="K345" s="53">
        <v>0</v>
      </c>
      <c r="L345" s="53">
        <v>0</v>
      </c>
      <c r="M345" s="53">
        <v>0</v>
      </c>
      <c r="N345" s="53">
        <v>0</v>
      </c>
      <c r="O345" s="53">
        <v>0</v>
      </c>
      <c r="P345" s="54">
        <f>E345+J345</f>
        <v>500000</v>
      </c>
    </row>
    <row r="346" spans="1:16" s="107" customFormat="1" ht="28.5">
      <c r="A346" s="29" t="s">
        <v>353</v>
      </c>
      <c r="B346" s="30"/>
      <c r="C346" s="31"/>
      <c r="D346" s="103" t="s">
        <v>430</v>
      </c>
      <c r="E346" s="62">
        <f aca="true" t="shared" si="55" ref="E346:E362">F346+I346</f>
        <v>930345</v>
      </c>
      <c r="F346" s="22">
        <f>F347</f>
        <v>930345</v>
      </c>
      <c r="G346" s="22">
        <f>G347</f>
        <v>595594</v>
      </c>
      <c r="H346" s="22">
        <f>H347</f>
        <v>74420</v>
      </c>
      <c r="I346" s="22">
        <f>I347</f>
        <v>0</v>
      </c>
      <c r="J346" s="62">
        <f aca="true" t="shared" si="56" ref="J346:J373">K346+N346</f>
        <v>0</v>
      </c>
      <c r="K346" s="22">
        <f>K347</f>
        <v>0</v>
      </c>
      <c r="L346" s="22">
        <f>L347</f>
        <v>0</v>
      </c>
      <c r="M346" s="22">
        <f>M347</f>
        <v>0</v>
      </c>
      <c r="N346" s="22">
        <f>N347</f>
        <v>0</v>
      </c>
      <c r="O346" s="22">
        <f>O347</f>
        <v>0</v>
      </c>
      <c r="P346" s="22">
        <f>E346+J346</f>
        <v>930345</v>
      </c>
    </row>
    <row r="347" spans="1:16" s="13" customFormat="1" ht="71.25">
      <c r="A347" s="5" t="s">
        <v>355</v>
      </c>
      <c r="B347" s="32" t="s">
        <v>37</v>
      </c>
      <c r="C347" s="32" t="s">
        <v>21</v>
      </c>
      <c r="D347" s="77" t="s">
        <v>38</v>
      </c>
      <c r="E347" s="62">
        <f t="shared" si="55"/>
        <v>930345</v>
      </c>
      <c r="F347" s="23">
        <v>930345</v>
      </c>
      <c r="G347" s="23">
        <v>595594</v>
      </c>
      <c r="H347" s="23">
        <v>74420</v>
      </c>
      <c r="I347" s="23">
        <v>0</v>
      </c>
      <c r="J347" s="62">
        <f t="shared" si="56"/>
        <v>0</v>
      </c>
      <c r="K347" s="23">
        <v>0</v>
      </c>
      <c r="L347" s="23">
        <v>0</v>
      </c>
      <c r="M347" s="23">
        <v>0</v>
      </c>
      <c r="N347" s="23">
        <v>0</v>
      </c>
      <c r="O347" s="23">
        <v>0</v>
      </c>
      <c r="P347" s="22">
        <f>E347+J347</f>
        <v>930345</v>
      </c>
    </row>
    <row r="348" spans="1:16" s="106" customFormat="1" ht="47.25">
      <c r="A348" s="70" t="s">
        <v>362</v>
      </c>
      <c r="B348" s="71"/>
      <c r="C348" s="72"/>
      <c r="D348" s="76" t="s">
        <v>363</v>
      </c>
      <c r="E348" s="73">
        <f t="shared" si="55"/>
        <v>1103975</v>
      </c>
      <c r="F348" s="74">
        <f aca="true" t="shared" si="57" ref="F348:O348">F349</f>
        <v>1103975</v>
      </c>
      <c r="G348" s="74">
        <f t="shared" si="57"/>
        <v>780493</v>
      </c>
      <c r="H348" s="74">
        <f t="shared" si="57"/>
        <v>57634</v>
      </c>
      <c r="I348" s="74">
        <f t="shared" si="57"/>
        <v>0</v>
      </c>
      <c r="J348" s="73">
        <f t="shared" si="56"/>
        <v>8057900</v>
      </c>
      <c r="K348" s="74">
        <f t="shared" si="57"/>
        <v>2257900</v>
      </c>
      <c r="L348" s="74">
        <f t="shared" si="57"/>
        <v>0</v>
      </c>
      <c r="M348" s="74">
        <f t="shared" si="57"/>
        <v>0</v>
      </c>
      <c r="N348" s="74">
        <f t="shared" si="57"/>
        <v>5800000</v>
      </c>
      <c r="O348" s="74">
        <f t="shared" si="57"/>
        <v>200000</v>
      </c>
      <c r="P348" s="74">
        <f>E348+J348</f>
        <v>9161875</v>
      </c>
    </row>
    <row r="349" spans="1:16" s="107" customFormat="1" ht="28.5">
      <c r="A349" s="29" t="s">
        <v>364</v>
      </c>
      <c r="B349" s="30"/>
      <c r="C349" s="31"/>
      <c r="D349" s="82" t="s">
        <v>365</v>
      </c>
      <c r="E349" s="62">
        <f t="shared" si="55"/>
        <v>1103975</v>
      </c>
      <c r="F349" s="22">
        <f>F350+F351+F352+F353+F354+F355</f>
        <v>1103975</v>
      </c>
      <c r="G349" s="22">
        <f>G350+G351+G352+G353+G354+G355</f>
        <v>780493</v>
      </c>
      <c r="H349" s="22">
        <f>H350+H351+H352+H353+H354+H355</f>
        <v>57634</v>
      </c>
      <c r="I349" s="22">
        <f>I350+I351+I352+I353+I354+I355</f>
        <v>0</v>
      </c>
      <c r="J349" s="62">
        <f t="shared" si="56"/>
        <v>8057900</v>
      </c>
      <c r="K349" s="22">
        <f>K350+K351+K352+K353+K354+K355</f>
        <v>2257900</v>
      </c>
      <c r="L349" s="22">
        <f>L350+L351+L352+L353+L354+L355</f>
        <v>0</v>
      </c>
      <c r="M349" s="22">
        <f>M350+M351+M352+M353+M354+M355</f>
        <v>0</v>
      </c>
      <c r="N349" s="22">
        <f>N350+N351+N352+N353+N354+N355</f>
        <v>5800000</v>
      </c>
      <c r="O349" s="22">
        <f>O350+O351+O352+O353+O354+O355</f>
        <v>200000</v>
      </c>
      <c r="P349" s="22">
        <f aca="true" t="shared" si="58" ref="P349:P357">E349+J349</f>
        <v>9161875</v>
      </c>
    </row>
    <row r="350" spans="1:16" s="13" customFormat="1" ht="71.25">
      <c r="A350" s="5" t="s">
        <v>366</v>
      </c>
      <c r="B350" s="32" t="s">
        <v>37</v>
      </c>
      <c r="C350" s="32" t="s">
        <v>21</v>
      </c>
      <c r="D350" s="77" t="s">
        <v>38</v>
      </c>
      <c r="E350" s="62">
        <f t="shared" si="55"/>
        <v>1103975</v>
      </c>
      <c r="F350" s="23">
        <v>1103975</v>
      </c>
      <c r="G350" s="23">
        <v>780493</v>
      </c>
      <c r="H350" s="23">
        <v>57634</v>
      </c>
      <c r="I350" s="23">
        <v>0</v>
      </c>
      <c r="J350" s="62">
        <f t="shared" si="56"/>
        <v>0</v>
      </c>
      <c r="K350" s="23">
        <v>0</v>
      </c>
      <c r="L350" s="23">
        <v>0</v>
      </c>
      <c r="M350" s="23">
        <v>0</v>
      </c>
      <c r="N350" s="23">
        <v>0</v>
      </c>
      <c r="O350" s="23">
        <v>0</v>
      </c>
      <c r="P350" s="22">
        <f>E350+J350</f>
        <v>1103975</v>
      </c>
    </row>
    <row r="351" spans="1:16" s="13" customFormat="1" ht="28.5">
      <c r="A351" s="5" t="s">
        <v>367</v>
      </c>
      <c r="B351" s="7" t="s">
        <v>151</v>
      </c>
      <c r="C351" s="6" t="s">
        <v>150</v>
      </c>
      <c r="D351" s="77" t="s">
        <v>152</v>
      </c>
      <c r="E351" s="62">
        <f t="shared" si="55"/>
        <v>0</v>
      </c>
      <c r="F351" s="23">
        <v>0</v>
      </c>
      <c r="G351" s="23">
        <v>0</v>
      </c>
      <c r="H351" s="23">
        <v>0</v>
      </c>
      <c r="I351" s="23">
        <v>0</v>
      </c>
      <c r="J351" s="62">
        <f t="shared" si="56"/>
        <v>200000</v>
      </c>
      <c r="K351" s="23">
        <v>0</v>
      </c>
      <c r="L351" s="23">
        <v>0</v>
      </c>
      <c r="M351" s="23">
        <v>0</v>
      </c>
      <c r="N351" s="23">
        <v>200000</v>
      </c>
      <c r="O351" s="23">
        <v>200000</v>
      </c>
      <c r="P351" s="22">
        <f t="shared" si="58"/>
        <v>200000</v>
      </c>
    </row>
    <row r="352" spans="1:18" s="13" customFormat="1" ht="28.5">
      <c r="A352" s="5" t="s">
        <v>368</v>
      </c>
      <c r="B352" s="7" t="s">
        <v>155</v>
      </c>
      <c r="C352" s="6" t="s">
        <v>154</v>
      </c>
      <c r="D352" s="77" t="s">
        <v>156</v>
      </c>
      <c r="E352" s="62">
        <f t="shared" si="55"/>
        <v>0</v>
      </c>
      <c r="F352" s="23">
        <v>0</v>
      </c>
      <c r="G352" s="23">
        <v>0</v>
      </c>
      <c r="H352" s="23">
        <v>0</v>
      </c>
      <c r="I352" s="23">
        <v>0</v>
      </c>
      <c r="J352" s="62">
        <f t="shared" si="56"/>
        <v>5830000</v>
      </c>
      <c r="K352" s="23">
        <v>230000</v>
      </c>
      <c r="L352" s="23">
        <v>0</v>
      </c>
      <c r="M352" s="23">
        <v>0</v>
      </c>
      <c r="N352" s="23">
        <v>5600000</v>
      </c>
      <c r="O352" s="23">
        <v>0</v>
      </c>
      <c r="P352" s="22">
        <f t="shared" si="58"/>
        <v>5830000</v>
      </c>
      <c r="R352" s="116">
        <f>P352+P353+P354+P355</f>
        <v>7857900</v>
      </c>
    </row>
    <row r="353" spans="1:16" s="13" customFormat="1" ht="15">
      <c r="A353" s="5" t="s">
        <v>369</v>
      </c>
      <c r="B353" s="7" t="s">
        <v>371</v>
      </c>
      <c r="C353" s="6" t="s">
        <v>370</v>
      </c>
      <c r="D353" s="77" t="s">
        <v>372</v>
      </c>
      <c r="E353" s="62">
        <f t="shared" si="55"/>
        <v>0</v>
      </c>
      <c r="F353" s="23">
        <v>0</v>
      </c>
      <c r="G353" s="23">
        <v>0</v>
      </c>
      <c r="H353" s="23">
        <v>0</v>
      </c>
      <c r="I353" s="23">
        <v>0</v>
      </c>
      <c r="J353" s="62">
        <f t="shared" si="56"/>
        <v>1500000</v>
      </c>
      <c r="K353" s="23">
        <v>1500000</v>
      </c>
      <c r="L353" s="23">
        <v>0</v>
      </c>
      <c r="M353" s="23">
        <v>0</v>
      </c>
      <c r="N353" s="23">
        <v>0</v>
      </c>
      <c r="O353" s="23">
        <v>0</v>
      </c>
      <c r="P353" s="22">
        <f t="shared" si="58"/>
        <v>1500000</v>
      </c>
    </row>
    <row r="354" spans="1:16" s="13" customFormat="1" ht="42.75">
      <c r="A354" s="5" t="s">
        <v>373</v>
      </c>
      <c r="B354" s="7" t="s">
        <v>375</v>
      </c>
      <c r="C354" s="6" t="s">
        <v>374</v>
      </c>
      <c r="D354" s="77" t="s">
        <v>376</v>
      </c>
      <c r="E354" s="62">
        <f t="shared" si="55"/>
        <v>0</v>
      </c>
      <c r="F354" s="23">
        <v>0</v>
      </c>
      <c r="G354" s="23">
        <v>0</v>
      </c>
      <c r="H354" s="23">
        <v>0</v>
      </c>
      <c r="I354" s="23">
        <v>0</v>
      </c>
      <c r="J354" s="62">
        <f t="shared" si="56"/>
        <v>500000</v>
      </c>
      <c r="K354" s="23">
        <v>500000</v>
      </c>
      <c r="L354" s="23">
        <v>0</v>
      </c>
      <c r="M354" s="23">
        <v>0</v>
      </c>
      <c r="N354" s="23">
        <v>0</v>
      </c>
      <c r="O354" s="23">
        <v>0</v>
      </c>
      <c r="P354" s="22">
        <f t="shared" si="58"/>
        <v>500000</v>
      </c>
    </row>
    <row r="355" spans="1:16" s="13" customFormat="1" ht="42.75">
      <c r="A355" s="5" t="s">
        <v>377</v>
      </c>
      <c r="B355" s="7" t="s">
        <v>379</v>
      </c>
      <c r="C355" s="6" t="s">
        <v>378</v>
      </c>
      <c r="D355" s="77" t="s">
        <v>380</v>
      </c>
      <c r="E355" s="62">
        <f t="shared" si="55"/>
        <v>0</v>
      </c>
      <c r="F355" s="23">
        <v>0</v>
      </c>
      <c r="G355" s="23">
        <v>0</v>
      </c>
      <c r="H355" s="23">
        <v>0</v>
      </c>
      <c r="I355" s="23">
        <v>0</v>
      </c>
      <c r="J355" s="62">
        <f t="shared" si="56"/>
        <v>27900</v>
      </c>
      <c r="K355" s="23">
        <v>27900</v>
      </c>
      <c r="L355" s="23">
        <v>0</v>
      </c>
      <c r="M355" s="23">
        <v>0</v>
      </c>
      <c r="N355" s="23">
        <v>0</v>
      </c>
      <c r="O355" s="23">
        <v>0</v>
      </c>
      <c r="P355" s="22">
        <f t="shared" si="58"/>
        <v>27900</v>
      </c>
    </row>
    <row r="356" spans="1:16" s="106" customFormat="1" ht="38.25" customHeight="1">
      <c r="A356" s="70" t="s">
        <v>381</v>
      </c>
      <c r="B356" s="71"/>
      <c r="C356" s="72"/>
      <c r="D356" s="76" t="s">
        <v>382</v>
      </c>
      <c r="E356" s="73">
        <f t="shared" si="55"/>
        <v>35067962</v>
      </c>
      <c r="F356" s="74">
        <f>F357</f>
        <v>1067962</v>
      </c>
      <c r="G356" s="74">
        <f>G357</f>
        <v>515479</v>
      </c>
      <c r="H356" s="74">
        <f>H357</f>
        <v>31684</v>
      </c>
      <c r="I356" s="74">
        <f>I357</f>
        <v>34000000</v>
      </c>
      <c r="J356" s="73">
        <f t="shared" si="56"/>
        <v>5015000</v>
      </c>
      <c r="K356" s="74">
        <f>K357</f>
        <v>15000</v>
      </c>
      <c r="L356" s="74">
        <f>L357</f>
        <v>0</v>
      </c>
      <c r="M356" s="74">
        <f>M357</f>
        <v>0</v>
      </c>
      <c r="N356" s="74">
        <f>N357</f>
        <v>5000000</v>
      </c>
      <c r="O356" s="74">
        <f>O357</f>
        <v>5000000</v>
      </c>
      <c r="P356" s="74">
        <f t="shared" si="58"/>
        <v>40082962</v>
      </c>
    </row>
    <row r="357" spans="1:16" s="107" customFormat="1" ht="28.5">
      <c r="A357" s="29" t="s">
        <v>383</v>
      </c>
      <c r="B357" s="30"/>
      <c r="C357" s="31"/>
      <c r="D357" s="82" t="s">
        <v>384</v>
      </c>
      <c r="E357" s="62">
        <f t="shared" si="55"/>
        <v>35067962</v>
      </c>
      <c r="F357" s="22">
        <f>F358+F359+F360+F361+F362</f>
        <v>1067962</v>
      </c>
      <c r="G357" s="22">
        <f>G358+G359+G360+G361+G362</f>
        <v>515479</v>
      </c>
      <c r="H357" s="22">
        <f>H358+H359+H360+H361+H362</f>
        <v>31684</v>
      </c>
      <c r="I357" s="22">
        <f>I358+I359+I360+I361+I362</f>
        <v>34000000</v>
      </c>
      <c r="J357" s="62">
        <f t="shared" si="56"/>
        <v>5015000</v>
      </c>
      <c r="K357" s="22">
        <f>K358+K359+K360+K361+K362</f>
        <v>15000</v>
      </c>
      <c r="L357" s="22">
        <f>L358+L359+L360+L361+L362</f>
        <v>0</v>
      </c>
      <c r="M357" s="22">
        <f>M358+M359+M360+M361+M362</f>
        <v>0</v>
      </c>
      <c r="N357" s="22">
        <f>N358+N359+N360+N361+N362</f>
        <v>5000000</v>
      </c>
      <c r="O357" s="22">
        <f>O358+O359+O360+O361+O362</f>
        <v>5000000</v>
      </c>
      <c r="P357" s="22">
        <f t="shared" si="58"/>
        <v>40082962</v>
      </c>
    </row>
    <row r="358" spans="1:16" s="13" customFormat="1" ht="71.25">
      <c r="A358" s="5" t="s">
        <v>385</v>
      </c>
      <c r="B358" s="32" t="s">
        <v>37</v>
      </c>
      <c r="C358" s="32" t="s">
        <v>21</v>
      </c>
      <c r="D358" s="77" t="s">
        <v>38</v>
      </c>
      <c r="E358" s="62">
        <f t="shared" si="55"/>
        <v>867962</v>
      </c>
      <c r="F358" s="23">
        <v>867962</v>
      </c>
      <c r="G358" s="23">
        <v>515479</v>
      </c>
      <c r="H358" s="23">
        <v>31684</v>
      </c>
      <c r="I358" s="23">
        <v>0</v>
      </c>
      <c r="J358" s="62">
        <f t="shared" si="56"/>
        <v>0</v>
      </c>
      <c r="K358" s="23">
        <v>0</v>
      </c>
      <c r="L358" s="23">
        <v>0</v>
      </c>
      <c r="M358" s="23">
        <v>0</v>
      </c>
      <c r="N358" s="23">
        <v>0</v>
      </c>
      <c r="O358" s="23">
        <v>0</v>
      </c>
      <c r="P358" s="22">
        <f>E358+J358</f>
        <v>867962</v>
      </c>
    </row>
    <row r="359" spans="1:16" s="13" customFormat="1" ht="28.5">
      <c r="A359" s="5" t="s">
        <v>386</v>
      </c>
      <c r="B359" s="7" t="s">
        <v>388</v>
      </c>
      <c r="C359" s="6" t="s">
        <v>387</v>
      </c>
      <c r="D359" s="77" t="s">
        <v>389</v>
      </c>
      <c r="E359" s="62">
        <f t="shared" si="55"/>
        <v>34000000</v>
      </c>
      <c r="F359" s="23">
        <v>0</v>
      </c>
      <c r="G359" s="23">
        <v>0</v>
      </c>
      <c r="H359" s="23">
        <v>0</v>
      </c>
      <c r="I359" s="23">
        <v>34000000</v>
      </c>
      <c r="J359" s="62">
        <f t="shared" si="56"/>
        <v>0</v>
      </c>
      <c r="K359" s="23">
        <v>0</v>
      </c>
      <c r="L359" s="23">
        <v>0</v>
      </c>
      <c r="M359" s="23">
        <v>0</v>
      </c>
      <c r="N359" s="23">
        <v>0</v>
      </c>
      <c r="O359" s="23">
        <v>0</v>
      </c>
      <c r="P359" s="22">
        <f>E359+J359</f>
        <v>34000000</v>
      </c>
    </row>
    <row r="360" spans="1:16" s="13" customFormat="1" ht="28.5">
      <c r="A360" s="5" t="s">
        <v>390</v>
      </c>
      <c r="B360" s="7" t="s">
        <v>392</v>
      </c>
      <c r="C360" s="6" t="s">
        <v>391</v>
      </c>
      <c r="D360" s="77" t="s">
        <v>393</v>
      </c>
      <c r="E360" s="62">
        <f t="shared" si="55"/>
        <v>200000</v>
      </c>
      <c r="F360" s="23">
        <v>200000</v>
      </c>
      <c r="G360" s="23">
        <v>0</v>
      </c>
      <c r="H360" s="23">
        <v>0</v>
      </c>
      <c r="I360" s="23">
        <v>0</v>
      </c>
      <c r="J360" s="62">
        <f t="shared" si="56"/>
        <v>0</v>
      </c>
      <c r="K360" s="23">
        <v>0</v>
      </c>
      <c r="L360" s="23">
        <v>0</v>
      </c>
      <c r="M360" s="23">
        <v>0</v>
      </c>
      <c r="N360" s="23">
        <v>0</v>
      </c>
      <c r="O360" s="23">
        <v>0</v>
      </c>
      <c r="P360" s="22">
        <f>E360+J360</f>
        <v>200000</v>
      </c>
    </row>
    <row r="361" spans="1:16" s="13" customFormat="1" ht="28.5">
      <c r="A361" s="5" t="s">
        <v>394</v>
      </c>
      <c r="B361" s="7" t="s">
        <v>396</v>
      </c>
      <c r="C361" s="6" t="s">
        <v>395</v>
      </c>
      <c r="D361" s="77" t="s">
        <v>397</v>
      </c>
      <c r="E361" s="62">
        <f t="shared" si="55"/>
        <v>0</v>
      </c>
      <c r="F361" s="23">
        <v>0</v>
      </c>
      <c r="G361" s="23">
        <v>0</v>
      </c>
      <c r="H361" s="23">
        <v>0</v>
      </c>
      <c r="I361" s="23">
        <v>0</v>
      </c>
      <c r="J361" s="62">
        <f t="shared" si="56"/>
        <v>15000</v>
      </c>
      <c r="K361" s="23">
        <v>15000</v>
      </c>
      <c r="L361" s="23">
        <v>0</v>
      </c>
      <c r="M361" s="23">
        <v>0</v>
      </c>
      <c r="N361" s="23">
        <v>0</v>
      </c>
      <c r="O361" s="23">
        <v>0</v>
      </c>
      <c r="P361" s="22">
        <f>E361+J361</f>
        <v>15000</v>
      </c>
    </row>
    <row r="362" spans="1:16" s="13" customFormat="1" ht="28.5">
      <c r="A362" s="5" t="s">
        <v>398</v>
      </c>
      <c r="B362" s="7" t="s">
        <v>151</v>
      </c>
      <c r="C362" s="6" t="s">
        <v>150</v>
      </c>
      <c r="D362" s="77" t="s">
        <v>152</v>
      </c>
      <c r="E362" s="62">
        <f t="shared" si="55"/>
        <v>0</v>
      </c>
      <c r="F362" s="23">
        <v>0</v>
      </c>
      <c r="G362" s="23">
        <v>0</v>
      </c>
      <c r="H362" s="23">
        <v>0</v>
      </c>
      <c r="I362" s="23">
        <v>0</v>
      </c>
      <c r="J362" s="62">
        <f t="shared" si="56"/>
        <v>5000000</v>
      </c>
      <c r="K362" s="23">
        <v>0</v>
      </c>
      <c r="L362" s="23">
        <v>0</v>
      </c>
      <c r="M362" s="23">
        <v>0</v>
      </c>
      <c r="N362" s="23">
        <v>5000000</v>
      </c>
      <c r="O362" s="23">
        <v>5000000</v>
      </c>
      <c r="P362" s="22">
        <f>E362+J362</f>
        <v>5000000</v>
      </c>
    </row>
    <row r="363" spans="1:16" s="106" customFormat="1" ht="31.5">
      <c r="A363" s="70" t="s">
        <v>399</v>
      </c>
      <c r="B363" s="71"/>
      <c r="C363" s="72"/>
      <c r="D363" s="76" t="s">
        <v>400</v>
      </c>
      <c r="E363" s="73">
        <f aca="true" t="shared" si="59" ref="E363:E373">F363+I363</f>
        <v>1644630</v>
      </c>
      <c r="F363" s="74">
        <f>F364</f>
        <v>1644630</v>
      </c>
      <c r="G363" s="74">
        <f>G364</f>
        <v>952669</v>
      </c>
      <c r="H363" s="74">
        <f>H364</f>
        <v>62110</v>
      </c>
      <c r="I363" s="74">
        <f>I364</f>
        <v>0</v>
      </c>
      <c r="J363" s="73">
        <f t="shared" si="56"/>
        <v>2482100</v>
      </c>
      <c r="K363" s="74">
        <f>K364</f>
        <v>0</v>
      </c>
      <c r="L363" s="74">
        <f>L364</f>
        <v>0</v>
      </c>
      <c r="M363" s="74">
        <f>M364</f>
        <v>0</v>
      </c>
      <c r="N363" s="74">
        <f>N364</f>
        <v>2482100</v>
      </c>
      <c r="O363" s="74">
        <f>O364</f>
        <v>2482100</v>
      </c>
      <c r="P363" s="74">
        <f aca="true" t="shared" si="60" ref="P363:P381">E363+J363</f>
        <v>4126730</v>
      </c>
    </row>
    <row r="364" spans="1:16" s="107" customFormat="1" ht="42.75">
      <c r="A364" s="29" t="s">
        <v>401</v>
      </c>
      <c r="B364" s="30"/>
      <c r="C364" s="31"/>
      <c r="D364" s="82" t="s">
        <v>402</v>
      </c>
      <c r="E364" s="62">
        <f t="shared" si="59"/>
        <v>1644630</v>
      </c>
      <c r="F364" s="22">
        <f>F365+F366+F367</f>
        <v>1644630</v>
      </c>
      <c r="G364" s="22">
        <f>G365+G366+G367</f>
        <v>952669</v>
      </c>
      <c r="H364" s="22">
        <f>H365+H366+H367</f>
        <v>62110</v>
      </c>
      <c r="I364" s="22">
        <f>I365+I366+I367</f>
        <v>0</v>
      </c>
      <c r="J364" s="62">
        <f t="shared" si="56"/>
        <v>2482100</v>
      </c>
      <c r="K364" s="22">
        <f>K365+K366+K367</f>
        <v>0</v>
      </c>
      <c r="L364" s="22">
        <f>L365+L366+L367</f>
        <v>0</v>
      </c>
      <c r="M364" s="22">
        <f>M365+M366+M367</f>
        <v>0</v>
      </c>
      <c r="N364" s="22">
        <f>N365+N366+N367</f>
        <v>2482100</v>
      </c>
      <c r="O364" s="22">
        <f>O365+O366+O367</f>
        <v>2482100</v>
      </c>
      <c r="P364" s="22">
        <f t="shared" si="60"/>
        <v>4126730</v>
      </c>
    </row>
    <row r="365" spans="1:18" s="13" customFormat="1" ht="71.25">
      <c r="A365" s="5" t="s">
        <v>403</v>
      </c>
      <c r="B365" s="32" t="s">
        <v>37</v>
      </c>
      <c r="C365" s="32" t="s">
        <v>21</v>
      </c>
      <c r="D365" s="77" t="s">
        <v>38</v>
      </c>
      <c r="E365" s="62">
        <f t="shared" si="59"/>
        <v>1480130</v>
      </c>
      <c r="F365" s="23">
        <v>1480130</v>
      </c>
      <c r="G365" s="23">
        <v>952669</v>
      </c>
      <c r="H365" s="23">
        <v>62110</v>
      </c>
      <c r="I365" s="23">
        <v>0</v>
      </c>
      <c r="J365" s="62">
        <f t="shared" si="56"/>
        <v>76000</v>
      </c>
      <c r="K365" s="23">
        <v>0</v>
      </c>
      <c r="L365" s="23">
        <v>0</v>
      </c>
      <c r="M365" s="23">
        <v>0</v>
      </c>
      <c r="N365" s="23">
        <v>76000</v>
      </c>
      <c r="O365" s="23">
        <v>76000</v>
      </c>
      <c r="P365" s="22">
        <f t="shared" si="60"/>
        <v>1556130</v>
      </c>
      <c r="R365" s="116"/>
    </row>
    <row r="366" spans="1:18" s="13" customFormat="1" ht="71.25">
      <c r="A366" s="5" t="s">
        <v>539</v>
      </c>
      <c r="B366" s="32" t="s">
        <v>540</v>
      </c>
      <c r="C366" s="6" t="s">
        <v>42</v>
      </c>
      <c r="D366" s="102" t="s">
        <v>538</v>
      </c>
      <c r="E366" s="62">
        <f t="shared" si="59"/>
        <v>0</v>
      </c>
      <c r="F366" s="23">
        <v>0</v>
      </c>
      <c r="G366" s="23">
        <v>0</v>
      </c>
      <c r="H366" s="23">
        <v>0</v>
      </c>
      <c r="I366" s="23">
        <v>0</v>
      </c>
      <c r="J366" s="62">
        <f t="shared" si="56"/>
        <v>2370600</v>
      </c>
      <c r="K366" s="23">
        <v>0</v>
      </c>
      <c r="L366" s="23">
        <v>0</v>
      </c>
      <c r="M366" s="23">
        <v>0</v>
      </c>
      <c r="N366" s="23">
        <v>2370600</v>
      </c>
      <c r="O366" s="23">
        <v>2370600</v>
      </c>
      <c r="P366" s="22">
        <f t="shared" si="60"/>
        <v>2370600</v>
      </c>
      <c r="R366" s="116">
        <f>P366+P367</f>
        <v>2570600</v>
      </c>
    </row>
    <row r="367" spans="1:16" s="13" customFormat="1" ht="42.75">
      <c r="A367" s="5" t="s">
        <v>404</v>
      </c>
      <c r="B367" s="7" t="s">
        <v>406</v>
      </c>
      <c r="C367" s="6" t="s">
        <v>405</v>
      </c>
      <c r="D367" s="77" t="s">
        <v>407</v>
      </c>
      <c r="E367" s="62">
        <f t="shared" si="59"/>
        <v>164500</v>
      </c>
      <c r="F367" s="23">
        <f>200000-35500</f>
        <v>164500</v>
      </c>
      <c r="G367" s="23">
        <v>0</v>
      </c>
      <c r="H367" s="23">
        <v>0</v>
      </c>
      <c r="I367" s="23">
        <v>0</v>
      </c>
      <c r="J367" s="62">
        <f t="shared" si="56"/>
        <v>35500</v>
      </c>
      <c r="K367" s="23">
        <v>0</v>
      </c>
      <c r="L367" s="23">
        <v>0</v>
      </c>
      <c r="M367" s="23">
        <v>0</v>
      </c>
      <c r="N367" s="23">
        <f>35500</f>
        <v>35500</v>
      </c>
      <c r="O367" s="23">
        <f>35500</f>
        <v>35500</v>
      </c>
      <c r="P367" s="22">
        <f t="shared" si="60"/>
        <v>200000</v>
      </c>
    </row>
    <row r="368" spans="1:16" s="106" customFormat="1" ht="24" customHeight="1">
      <c r="A368" s="70" t="s">
        <v>408</v>
      </c>
      <c r="B368" s="71"/>
      <c r="C368" s="72"/>
      <c r="D368" s="76" t="s">
        <v>409</v>
      </c>
      <c r="E368" s="73">
        <f t="shared" si="59"/>
        <v>2707813</v>
      </c>
      <c r="F368" s="74">
        <f aca="true" t="shared" si="61" ref="F368:O368">F369</f>
        <v>2707813</v>
      </c>
      <c r="G368" s="74">
        <f t="shared" si="61"/>
        <v>1642036</v>
      </c>
      <c r="H368" s="74">
        <f t="shared" si="61"/>
        <v>105320</v>
      </c>
      <c r="I368" s="74">
        <f t="shared" si="61"/>
        <v>0</v>
      </c>
      <c r="J368" s="73">
        <f t="shared" si="56"/>
        <v>400000</v>
      </c>
      <c r="K368" s="74">
        <f t="shared" si="61"/>
        <v>0</v>
      </c>
      <c r="L368" s="74">
        <f t="shared" si="61"/>
        <v>0</v>
      </c>
      <c r="M368" s="74">
        <f t="shared" si="61"/>
        <v>0</v>
      </c>
      <c r="N368" s="74">
        <f t="shared" si="61"/>
        <v>400000</v>
      </c>
      <c r="O368" s="74">
        <f t="shared" si="61"/>
        <v>400000</v>
      </c>
      <c r="P368" s="74">
        <f t="shared" si="60"/>
        <v>3107813</v>
      </c>
    </row>
    <row r="369" spans="1:16" s="107" customFormat="1" ht="28.5">
      <c r="A369" s="29" t="s">
        <v>410</v>
      </c>
      <c r="B369" s="30"/>
      <c r="C369" s="31"/>
      <c r="D369" s="82" t="s">
        <v>411</v>
      </c>
      <c r="E369" s="62">
        <f t="shared" si="59"/>
        <v>2707813</v>
      </c>
      <c r="F369" s="22">
        <f>F370+F371</f>
        <v>2707813</v>
      </c>
      <c r="G369" s="22">
        <f>G370+G371</f>
        <v>1642036</v>
      </c>
      <c r="H369" s="22">
        <f>H370+H371</f>
        <v>105320</v>
      </c>
      <c r="I369" s="22">
        <f>I370+I371</f>
        <v>0</v>
      </c>
      <c r="J369" s="62">
        <f t="shared" si="56"/>
        <v>400000</v>
      </c>
      <c r="K369" s="22">
        <f>K370+K371</f>
        <v>0</v>
      </c>
      <c r="L369" s="22">
        <f>L370+L371</f>
        <v>0</v>
      </c>
      <c r="M369" s="22">
        <f>M370+M371</f>
        <v>0</v>
      </c>
      <c r="N369" s="22">
        <f>N370+N371</f>
        <v>400000</v>
      </c>
      <c r="O369" s="22">
        <f>O370+O371</f>
        <v>400000</v>
      </c>
      <c r="P369" s="22">
        <f t="shared" si="60"/>
        <v>3107813</v>
      </c>
    </row>
    <row r="370" spans="1:16" s="13" customFormat="1" ht="71.25">
      <c r="A370" s="5" t="s">
        <v>412</v>
      </c>
      <c r="B370" s="32" t="s">
        <v>37</v>
      </c>
      <c r="C370" s="32" t="s">
        <v>21</v>
      </c>
      <c r="D370" s="77" t="s">
        <v>38</v>
      </c>
      <c r="E370" s="62">
        <f t="shared" si="59"/>
        <v>2422813</v>
      </c>
      <c r="F370" s="23">
        <v>2422813</v>
      </c>
      <c r="G370" s="23">
        <v>1642036</v>
      </c>
      <c r="H370" s="23">
        <v>105320</v>
      </c>
      <c r="I370" s="23">
        <v>0</v>
      </c>
      <c r="J370" s="62">
        <f t="shared" si="56"/>
        <v>400000</v>
      </c>
      <c r="K370" s="23">
        <v>0</v>
      </c>
      <c r="L370" s="23">
        <v>0</v>
      </c>
      <c r="M370" s="23">
        <v>0</v>
      </c>
      <c r="N370" s="23">
        <f>400000</f>
        <v>400000</v>
      </c>
      <c r="O370" s="23">
        <f>400000</f>
        <v>400000</v>
      </c>
      <c r="P370" s="22">
        <f t="shared" si="60"/>
        <v>2822813</v>
      </c>
    </row>
    <row r="371" spans="1:16" s="13" customFormat="1" ht="15">
      <c r="A371" s="5" t="s">
        <v>413</v>
      </c>
      <c r="B371" s="7" t="s">
        <v>415</v>
      </c>
      <c r="C371" s="6" t="s">
        <v>414</v>
      </c>
      <c r="D371" s="77" t="s">
        <v>416</v>
      </c>
      <c r="E371" s="62">
        <f t="shared" si="59"/>
        <v>285000</v>
      </c>
      <c r="F371" s="23">
        <v>285000</v>
      </c>
      <c r="G371" s="23">
        <v>0</v>
      </c>
      <c r="H371" s="23">
        <v>0</v>
      </c>
      <c r="I371" s="23">
        <v>0</v>
      </c>
      <c r="J371" s="62">
        <f t="shared" si="56"/>
        <v>0</v>
      </c>
      <c r="K371" s="23">
        <v>0</v>
      </c>
      <c r="L371" s="23">
        <v>0</v>
      </c>
      <c r="M371" s="23">
        <v>0</v>
      </c>
      <c r="N371" s="23">
        <v>0</v>
      </c>
      <c r="O371" s="23">
        <v>0</v>
      </c>
      <c r="P371" s="22">
        <f t="shared" si="60"/>
        <v>285000</v>
      </c>
    </row>
    <row r="372" spans="1:16" s="106" customFormat="1" ht="22.5" customHeight="1">
      <c r="A372" s="70" t="s">
        <v>417</v>
      </c>
      <c r="B372" s="71"/>
      <c r="C372" s="72"/>
      <c r="D372" s="76" t="s">
        <v>418</v>
      </c>
      <c r="E372" s="73">
        <f t="shared" si="59"/>
        <v>3447977</v>
      </c>
      <c r="F372" s="74">
        <f>F373</f>
        <v>3447977</v>
      </c>
      <c r="G372" s="74">
        <f aca="true" t="shared" si="62" ref="G372:I373">G373</f>
        <v>2175326</v>
      </c>
      <c r="H372" s="74">
        <f t="shared" si="62"/>
        <v>169244</v>
      </c>
      <c r="I372" s="74">
        <f t="shared" si="62"/>
        <v>0</v>
      </c>
      <c r="J372" s="73">
        <f t="shared" si="56"/>
        <v>1290000</v>
      </c>
      <c r="K372" s="74">
        <f>K373</f>
        <v>0</v>
      </c>
      <c r="L372" s="74">
        <f aca="true" t="shared" si="63" ref="L372:O373">L373</f>
        <v>0</v>
      </c>
      <c r="M372" s="74">
        <f t="shared" si="63"/>
        <v>0</v>
      </c>
      <c r="N372" s="74">
        <f t="shared" si="63"/>
        <v>1290000</v>
      </c>
      <c r="O372" s="74">
        <f t="shared" si="63"/>
        <v>1290000</v>
      </c>
      <c r="P372" s="74">
        <f>E372+J372</f>
        <v>4737977</v>
      </c>
    </row>
    <row r="373" spans="1:16" s="107" customFormat="1" ht="15">
      <c r="A373" s="29" t="s">
        <v>419</v>
      </c>
      <c r="B373" s="30"/>
      <c r="C373" s="31"/>
      <c r="D373" s="103" t="s">
        <v>482</v>
      </c>
      <c r="E373" s="62">
        <f t="shared" si="59"/>
        <v>3447977</v>
      </c>
      <c r="F373" s="22">
        <f>F374</f>
        <v>3447977</v>
      </c>
      <c r="G373" s="22">
        <f t="shared" si="62"/>
        <v>2175326</v>
      </c>
      <c r="H373" s="22">
        <f t="shared" si="62"/>
        <v>169244</v>
      </c>
      <c r="I373" s="22">
        <f t="shared" si="62"/>
        <v>0</v>
      </c>
      <c r="J373" s="62">
        <f t="shared" si="56"/>
        <v>1290000</v>
      </c>
      <c r="K373" s="22">
        <f>K374</f>
        <v>0</v>
      </c>
      <c r="L373" s="22">
        <f t="shared" si="63"/>
        <v>0</v>
      </c>
      <c r="M373" s="22">
        <f t="shared" si="63"/>
        <v>0</v>
      </c>
      <c r="N373" s="22">
        <f t="shared" si="63"/>
        <v>1290000</v>
      </c>
      <c r="O373" s="22">
        <f t="shared" si="63"/>
        <v>1290000</v>
      </c>
      <c r="P373" s="22">
        <f t="shared" si="60"/>
        <v>4737977</v>
      </c>
    </row>
    <row r="374" spans="1:16" s="13" customFormat="1" ht="71.25">
      <c r="A374" s="5" t="s">
        <v>420</v>
      </c>
      <c r="B374" s="32" t="s">
        <v>37</v>
      </c>
      <c r="C374" s="32" t="s">
        <v>21</v>
      </c>
      <c r="D374" s="77" t="s">
        <v>38</v>
      </c>
      <c r="E374" s="62">
        <f>F374+I374</f>
        <v>3447977</v>
      </c>
      <c r="F374" s="23">
        <f>3237977+210000</f>
        <v>3447977</v>
      </c>
      <c r="G374" s="23">
        <v>2175326</v>
      </c>
      <c r="H374" s="23">
        <v>169244</v>
      </c>
      <c r="I374" s="23">
        <v>0</v>
      </c>
      <c r="J374" s="62">
        <f>K374+N374</f>
        <v>1290000</v>
      </c>
      <c r="K374" s="23">
        <v>0</v>
      </c>
      <c r="L374" s="23">
        <v>0</v>
      </c>
      <c r="M374" s="23">
        <v>0</v>
      </c>
      <c r="N374" s="23">
        <f>1290000</f>
        <v>1290000</v>
      </c>
      <c r="O374" s="23">
        <f>1290000</f>
        <v>1290000</v>
      </c>
      <c r="P374" s="22">
        <f t="shared" si="60"/>
        <v>4737977</v>
      </c>
    </row>
    <row r="375" spans="1:16" s="106" customFormat="1" ht="51.75" customHeight="1">
      <c r="A375" s="70" t="s">
        <v>421</v>
      </c>
      <c r="B375" s="71"/>
      <c r="C375" s="72"/>
      <c r="D375" s="76" t="s">
        <v>548</v>
      </c>
      <c r="E375" s="73">
        <f>F375+I375</f>
        <v>14171282</v>
      </c>
      <c r="F375" s="74">
        <f>F376</f>
        <v>14171282</v>
      </c>
      <c r="G375" s="74">
        <f>G376</f>
        <v>0</v>
      </c>
      <c r="H375" s="74">
        <f>H376</f>
        <v>0</v>
      </c>
      <c r="I375" s="74">
        <f>I376</f>
        <v>0</v>
      </c>
      <c r="J375" s="73">
        <f>K375+N375</f>
        <v>92000</v>
      </c>
      <c r="K375" s="74">
        <f>K376</f>
        <v>0</v>
      </c>
      <c r="L375" s="74">
        <f>L376</f>
        <v>0</v>
      </c>
      <c r="M375" s="74">
        <f>M376</f>
        <v>0</v>
      </c>
      <c r="N375" s="74">
        <f>N376</f>
        <v>92000</v>
      </c>
      <c r="O375" s="74">
        <f>O376</f>
        <v>92000</v>
      </c>
      <c r="P375" s="74">
        <f t="shared" si="60"/>
        <v>14263282</v>
      </c>
    </row>
    <row r="376" spans="1:16" s="107" customFormat="1" ht="45" customHeight="1">
      <c r="A376" s="29" t="s">
        <v>422</v>
      </c>
      <c r="B376" s="30"/>
      <c r="C376" s="31"/>
      <c r="D376" s="82" t="s">
        <v>549</v>
      </c>
      <c r="E376" s="62">
        <f>F376+I376</f>
        <v>14171282</v>
      </c>
      <c r="F376" s="22">
        <f>F377+F378+F380+F381</f>
        <v>14171282</v>
      </c>
      <c r="G376" s="22">
        <f>G377+G378+G380+G381</f>
        <v>0</v>
      </c>
      <c r="H376" s="22">
        <f>H377+H378+H380+H381</f>
        <v>0</v>
      </c>
      <c r="I376" s="22">
        <f>I377+I378+I380+I381</f>
        <v>0</v>
      </c>
      <c r="J376" s="62">
        <f>K376+N376</f>
        <v>92000</v>
      </c>
      <c r="K376" s="22">
        <f>K377+K378+K380+K381</f>
        <v>0</v>
      </c>
      <c r="L376" s="22">
        <f>L377+L378+L380+L381</f>
        <v>0</v>
      </c>
      <c r="M376" s="22">
        <f>M377+M378+M380+M381</f>
        <v>0</v>
      </c>
      <c r="N376" s="22">
        <f>N377+N378+N380+N381</f>
        <v>92000</v>
      </c>
      <c r="O376" s="22">
        <f>O377+O378+O380+O381</f>
        <v>92000</v>
      </c>
      <c r="P376" s="22">
        <f t="shared" si="60"/>
        <v>14263282</v>
      </c>
    </row>
    <row r="377" spans="1:16" s="13" customFormat="1" ht="15">
      <c r="A377" s="5" t="s">
        <v>423</v>
      </c>
      <c r="B377" s="7" t="s">
        <v>424</v>
      </c>
      <c r="C377" s="6" t="s">
        <v>33</v>
      </c>
      <c r="D377" s="77" t="s">
        <v>425</v>
      </c>
      <c r="E377" s="62">
        <v>9000000</v>
      </c>
      <c r="F377" s="23">
        <v>0</v>
      </c>
      <c r="G377" s="23">
        <v>0</v>
      </c>
      <c r="H377" s="23">
        <v>0</v>
      </c>
      <c r="I377" s="23">
        <v>0</v>
      </c>
      <c r="J377" s="62"/>
      <c r="K377" s="23">
        <v>0</v>
      </c>
      <c r="L377" s="23">
        <v>0</v>
      </c>
      <c r="M377" s="23">
        <v>0</v>
      </c>
      <c r="N377" s="23">
        <v>0</v>
      </c>
      <c r="O377" s="23">
        <v>0</v>
      </c>
      <c r="P377" s="22">
        <f t="shared" si="60"/>
        <v>9000000</v>
      </c>
    </row>
    <row r="378" spans="1:16" s="13" customFormat="1" ht="15">
      <c r="A378" s="5" t="s">
        <v>426</v>
      </c>
      <c r="B378" s="7" t="s">
        <v>34</v>
      </c>
      <c r="C378" s="6" t="s">
        <v>33</v>
      </c>
      <c r="D378" s="77" t="s">
        <v>35</v>
      </c>
      <c r="E378" s="62">
        <f>F378+I378</f>
        <v>11505961</v>
      </c>
      <c r="F378" s="23">
        <f>17505961-6000000</f>
        <v>11505961</v>
      </c>
      <c r="G378" s="23">
        <v>0</v>
      </c>
      <c r="H378" s="23">
        <v>0</v>
      </c>
      <c r="I378" s="23">
        <v>0</v>
      </c>
      <c r="J378" s="62">
        <f>K378+N378</f>
        <v>0</v>
      </c>
      <c r="K378" s="23">
        <v>0</v>
      </c>
      <c r="L378" s="23">
        <v>0</v>
      </c>
      <c r="M378" s="23">
        <v>0</v>
      </c>
      <c r="N378" s="23">
        <v>0</v>
      </c>
      <c r="O378" s="23">
        <v>0</v>
      </c>
      <c r="P378" s="22">
        <f t="shared" si="60"/>
        <v>11505961</v>
      </c>
    </row>
    <row r="379" spans="1:16" s="13" customFormat="1" ht="45">
      <c r="A379" s="24"/>
      <c r="B379" s="25"/>
      <c r="C379" s="26"/>
      <c r="D379" s="79" t="s">
        <v>535</v>
      </c>
      <c r="E379" s="63">
        <f>F379+I379</f>
        <v>900000</v>
      </c>
      <c r="F379" s="28">
        <v>900000</v>
      </c>
      <c r="G379" s="28"/>
      <c r="H379" s="28"/>
      <c r="I379" s="28"/>
      <c r="J379" s="63">
        <f>K379+N379</f>
        <v>0</v>
      </c>
      <c r="K379" s="28"/>
      <c r="L379" s="28"/>
      <c r="M379" s="28"/>
      <c r="N379" s="28"/>
      <c r="O379" s="28"/>
      <c r="P379" s="27">
        <f t="shared" si="60"/>
        <v>900000</v>
      </c>
    </row>
    <row r="380" spans="1:16" s="13" customFormat="1" ht="15">
      <c r="A380" s="5" t="s">
        <v>427</v>
      </c>
      <c r="B380" s="7" t="s">
        <v>349</v>
      </c>
      <c r="C380" s="6" t="s">
        <v>37</v>
      </c>
      <c r="D380" s="77" t="s">
        <v>350</v>
      </c>
      <c r="E380" s="62">
        <f>F380+I380</f>
        <v>1057321</v>
      </c>
      <c r="F380" s="23">
        <v>1057321</v>
      </c>
      <c r="G380" s="23">
        <v>0</v>
      </c>
      <c r="H380" s="23">
        <v>0</v>
      </c>
      <c r="I380" s="23">
        <v>0</v>
      </c>
      <c r="J380" s="62">
        <f>K380+N380</f>
        <v>0</v>
      </c>
      <c r="K380" s="23">
        <v>0</v>
      </c>
      <c r="L380" s="23">
        <v>0</v>
      </c>
      <c r="M380" s="23">
        <v>0</v>
      </c>
      <c r="N380" s="23">
        <v>0</v>
      </c>
      <c r="O380" s="23">
        <v>0</v>
      </c>
      <c r="P380" s="22">
        <f t="shared" si="60"/>
        <v>1057321</v>
      </c>
    </row>
    <row r="381" spans="1:16" s="13" customFormat="1" ht="68.25" customHeight="1">
      <c r="A381" s="5" t="s">
        <v>544</v>
      </c>
      <c r="B381" s="32" t="s">
        <v>546</v>
      </c>
      <c r="C381" s="6" t="s">
        <v>37</v>
      </c>
      <c r="D381" s="102" t="s">
        <v>545</v>
      </c>
      <c r="E381" s="62">
        <f>F381+I381</f>
        <v>1608000</v>
      </c>
      <c r="F381" s="23">
        <v>1608000</v>
      </c>
      <c r="G381" s="23"/>
      <c r="H381" s="23"/>
      <c r="I381" s="23"/>
      <c r="J381" s="62">
        <f>K381+N381</f>
        <v>92000</v>
      </c>
      <c r="K381" s="23"/>
      <c r="L381" s="23"/>
      <c r="M381" s="23"/>
      <c r="N381" s="23">
        <v>92000</v>
      </c>
      <c r="O381" s="23">
        <v>92000</v>
      </c>
      <c r="P381" s="22">
        <f t="shared" si="60"/>
        <v>1700000</v>
      </c>
    </row>
    <row r="382" spans="1:16" s="13" customFormat="1" ht="28.5" customHeight="1">
      <c r="A382" s="58"/>
      <c r="B382" s="29" t="s">
        <v>428</v>
      </c>
      <c r="C382" s="31"/>
      <c r="D382" s="103" t="s">
        <v>8</v>
      </c>
      <c r="E382" s="62">
        <f>F382+I382+E377</f>
        <v>1855292177</v>
      </c>
      <c r="F382" s="62">
        <f aca="true" t="shared" si="64" ref="F382:M382">F15+F23+F42+F85+F118+F274+F293+F296+F301+F305+F313+F338+F348+F356+F363+F368+F372+F375+F377</f>
        <v>1810742177</v>
      </c>
      <c r="G382" s="62">
        <f t="shared" si="64"/>
        <v>433539515</v>
      </c>
      <c r="H382" s="62">
        <f t="shared" si="64"/>
        <v>95150743</v>
      </c>
      <c r="I382" s="62">
        <f t="shared" si="64"/>
        <v>35550000</v>
      </c>
      <c r="J382" s="62">
        <f>K382+N382</f>
        <v>261674518</v>
      </c>
      <c r="K382" s="62">
        <f t="shared" si="64"/>
        <v>42873878</v>
      </c>
      <c r="L382" s="62">
        <f t="shared" si="64"/>
        <v>828000</v>
      </c>
      <c r="M382" s="62">
        <f t="shared" si="64"/>
        <v>546714</v>
      </c>
      <c r="N382" s="62">
        <f>N15+N23+N42+N85+N118+N274+N293+N296+N301+N305+N313+N338+N348+N356+N363+N368+N372+N375+N377</f>
        <v>218800640</v>
      </c>
      <c r="O382" s="62">
        <f>O15+O23+O42+O85+O118+O274+O293+O296+O301+O305+O313+O338+O348+O356+O363+O368+O372+O375+O377</f>
        <v>212014100</v>
      </c>
      <c r="P382" s="62">
        <f>P15+P23+P42+P85+P118+P274+P293+P296+P301+P305+P313+P338+P348+P356+P363+P368+P372+P375+P377</f>
        <v>2116966695</v>
      </c>
    </row>
    <row r="384" spans="1:10" s="1" customFormat="1" ht="45" customHeight="1">
      <c r="A384" s="128"/>
      <c r="B384" s="128"/>
      <c r="C384" s="128"/>
      <c r="D384" s="128"/>
      <c r="E384" s="67"/>
      <c r="I384" s="2"/>
      <c r="J384" s="67"/>
    </row>
    <row r="385" spans="1:16" s="109" customFormat="1" ht="20.25">
      <c r="A385" s="130" t="s">
        <v>519</v>
      </c>
      <c r="B385" s="130"/>
      <c r="C385" s="130"/>
      <c r="D385" s="130"/>
      <c r="E385" s="110"/>
      <c r="I385" s="111"/>
      <c r="J385" s="110"/>
      <c r="N385" s="126" t="s">
        <v>520</v>
      </c>
      <c r="O385" s="126"/>
      <c r="P385" s="126"/>
    </row>
    <row r="386" spans="1:16" s="1" customFormat="1" ht="27.75">
      <c r="A386" s="128"/>
      <c r="B386" s="128"/>
      <c r="C386" s="128"/>
      <c r="D386" s="128"/>
      <c r="E386" s="67"/>
      <c r="J386" s="67"/>
      <c r="N386" s="129"/>
      <c r="O386" s="129"/>
      <c r="P386" s="129"/>
    </row>
    <row r="387" ht="12.75">
      <c r="A387" s="10"/>
    </row>
    <row r="388" spans="1:4" ht="12.75">
      <c r="A388" s="10"/>
      <c r="D388" s="105"/>
    </row>
  </sheetData>
  <sheetProtection/>
  <mergeCells count="77">
    <mergeCell ref="C10:C13"/>
    <mergeCell ref="D10:D13"/>
    <mergeCell ref="O12:O13"/>
    <mergeCell ref="L11:M11"/>
    <mergeCell ref="E11:E13"/>
    <mergeCell ref="F11:F13"/>
    <mergeCell ref="J10:O10"/>
    <mergeCell ref="N11:N13"/>
    <mergeCell ref="G11:H11"/>
    <mergeCell ref="G12:G13"/>
    <mergeCell ref="L4:P4"/>
    <mergeCell ref="L5:P5"/>
    <mergeCell ref="P10:P13"/>
    <mergeCell ref="K11:K13"/>
    <mergeCell ref="A7:P7"/>
    <mergeCell ref="A8:P8"/>
    <mergeCell ref="E10:I10"/>
    <mergeCell ref="H12:H13"/>
    <mergeCell ref="A10:A13"/>
    <mergeCell ref="B10:B13"/>
    <mergeCell ref="L12:L13"/>
    <mergeCell ref="M12:M13"/>
    <mergeCell ref="I11:I13"/>
    <mergeCell ref="J11:J13"/>
    <mergeCell ref="C181:C182"/>
    <mergeCell ref="E181:E182"/>
    <mergeCell ref="A126:A127"/>
    <mergeCell ref="B126:B127"/>
    <mergeCell ref="C126:C127"/>
    <mergeCell ref="E126:E127"/>
    <mergeCell ref="A181:A182"/>
    <mergeCell ref="B181:B182"/>
    <mergeCell ref="A386:D386"/>
    <mergeCell ref="N386:P386"/>
    <mergeCell ref="A385:D385"/>
    <mergeCell ref="C229:C230"/>
    <mergeCell ref="A384:D384"/>
    <mergeCell ref="G229:G230"/>
    <mergeCell ref="A229:A230"/>
    <mergeCell ref="B229:B230"/>
    <mergeCell ref="H229:H230"/>
    <mergeCell ref="I229:I230"/>
    <mergeCell ref="N385:P385"/>
    <mergeCell ref="L229:L230"/>
    <mergeCell ref="M229:M230"/>
    <mergeCell ref="L1:P1"/>
    <mergeCell ref="L2:P2"/>
    <mergeCell ref="L3:P3"/>
    <mergeCell ref="O181:O182"/>
    <mergeCell ref="P181:P182"/>
    <mergeCell ref="N126:N127"/>
    <mergeCell ref="L126:L127"/>
    <mergeCell ref="P229:P230"/>
    <mergeCell ref="M181:M182"/>
    <mergeCell ref="O229:O230"/>
    <mergeCell ref="N229:N230"/>
    <mergeCell ref="F181:F182"/>
    <mergeCell ref="P126:P127"/>
    <mergeCell ref="M126:M127"/>
    <mergeCell ref="N181:N182"/>
    <mergeCell ref="O126:O127"/>
    <mergeCell ref="F126:F127"/>
    <mergeCell ref="H181:H182"/>
    <mergeCell ref="G126:G127"/>
    <mergeCell ref="H126:H127"/>
    <mergeCell ref="K126:K127"/>
    <mergeCell ref="E229:E230"/>
    <mergeCell ref="F229:F230"/>
    <mergeCell ref="J229:J230"/>
    <mergeCell ref="K229:K230"/>
    <mergeCell ref="G181:G182"/>
    <mergeCell ref="K181:K182"/>
    <mergeCell ref="L181:L182"/>
    <mergeCell ref="J126:J127"/>
    <mergeCell ref="I181:I182"/>
    <mergeCell ref="J181:J182"/>
    <mergeCell ref="I126:I127"/>
  </mergeCells>
  <printOptions/>
  <pageMargins left="0.7874015748031497" right="0.3937007874015748" top="1.1811023622047245" bottom="0.3937007874015748" header="0.7086614173228347" footer="0.31496062992125984"/>
  <pageSetup fitToHeight="15" horizontalDpi="600" verticalDpi="600" orientation="landscape" paperSize="9" scale="50"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2017-02-08T09:59:04Z</cp:lastPrinted>
  <dcterms:created xsi:type="dcterms:W3CDTF">2017-01-11T06:29:21Z</dcterms:created>
  <dcterms:modified xsi:type="dcterms:W3CDTF">2017-02-09T11:48:56Z</dcterms:modified>
  <cp:category/>
  <cp:version/>
  <cp:contentType/>
  <cp:contentStatus/>
</cp:coreProperties>
</file>