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16" windowWidth="11100" windowHeight="6348" activeTab="0"/>
  </bookViews>
  <sheets>
    <sheet name="бюджет" sheetId="1" r:id="rId1"/>
  </sheets>
  <definedNames>
    <definedName name="_xlnm.Print_Area" localSheetId="0">'бюджет'!$A$1:$F$138</definedName>
  </definedNames>
  <calcPr fullCalcOnLoad="1"/>
</workbook>
</file>

<file path=xl/sharedStrings.xml><?xml version="1.0" encoding="utf-8"?>
<sst xmlns="http://schemas.openxmlformats.org/spreadsheetml/2006/main" count="317" uniqueCount="144">
  <si>
    <t>Доходи від власності та підприємницької діяльності</t>
  </si>
  <si>
    <t>Субвенція з державного бюджету місцевим бюджетам на надання центрами соціальних служб для сім"ї, дітей та молоді соціальних послуг ін"єкційним споживачам наркотиків та членам їх сімей</t>
  </si>
  <si>
    <t>Надходження від продажу основного капіталу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</si>
  <si>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</si>
  <si>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</si>
  <si>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капіталом</t>
  </si>
  <si>
    <t xml:space="preserve"> Неподаткові надходження</t>
  </si>
  <si>
    <t xml:space="preserve"> Податкові надходження</t>
  </si>
  <si>
    <t>Спеціальний фонд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</si>
  <si>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</si>
  <si>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</si>
  <si>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</si>
  <si>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</si>
  <si>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                Офіційні трансферти</t>
  </si>
  <si>
    <t>Від органів державного управління</t>
  </si>
  <si>
    <t>Субвенції</t>
  </si>
  <si>
    <t>Загальний фонд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</si>
  <si>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</si>
  <si>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</si>
  <si>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Плата за утримання дітей у школах- інтернатах</t>
  </si>
  <si>
    <t xml:space="preserve">                </t>
  </si>
  <si>
    <t>Земельний податок з юридичних осіб</t>
  </si>
  <si>
    <t>Земельний податок з фізичних осіб</t>
  </si>
  <si>
    <t>Орендна плата з юридичних осіб</t>
  </si>
  <si>
    <t>Орендна плата з фізичних осіб</t>
  </si>
  <si>
    <t>Податок з реклами</t>
  </si>
  <si>
    <t>Комунальний податок</t>
  </si>
  <si>
    <t>Ринковий збір</t>
  </si>
  <si>
    <t>Збір за видачу дозволу на розміщення об"єктів торгівлі та сфери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</si>
  <si>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</si>
  <si>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Плата за оренду майна бюджетних установ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</si>
  <si>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</si>
  <si>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Додаток 1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</si>
  <si>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</si>
  <si>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Надходження від орендної плати за користування цілісним майновим комплексом та іншим державним майном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</si>
  <si>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</si>
  <si>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від Державного фонду дорогоцінних металів і дорогоцінного каміння</t>
  </si>
  <si>
    <t xml:space="preserve">Код </t>
  </si>
  <si>
    <t>Податок на прибуток підприємств  та фінансових установ комунальної власності</t>
  </si>
  <si>
    <t>Окремі податки і збори, що зараховуються до місцевих бюджетів</t>
  </si>
  <si>
    <t>Єдиний податок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</si>
  <si>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</si>
  <si>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</si>
  <si>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</si>
  <si>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</si>
  <si>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</si>
  <si>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Адміністративні збори та платежі, доходи від некомерційної господарської діяльності</t>
  </si>
  <si>
    <t>Плата за послуги, що надаються бюджетними установами згідно з іх основною діяльністю</t>
  </si>
  <si>
    <t>Кошти від відчуження майна, що належить Автономній Республіці Крим та майна, що  перебуває в комунальній власності</t>
  </si>
  <si>
    <t>Збір за першу реєстрацію суден (фізичних осіб)</t>
  </si>
  <si>
    <t>Надходження від плати за послуги, що надаються бюджетними установами згідно із законодавством</t>
  </si>
  <si>
    <t>Надходження бюджетних установ від реалізації в установленому порядку майна (крім нерухомого майна)</t>
  </si>
  <si>
    <t>Місцеві податки і збори, нараховані до 1 січня 2011 року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</si>
  <si>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</si>
  <si>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</si>
  <si>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 xml:space="preserve">Кошти від продажу землі 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</si>
  <si>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</si>
  <si>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</si>
  <si>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</si>
  <si>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</si>
  <si>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Податок на нерухоме майно, відмінне від земельної ділянки, сплачений юридичними особами</t>
  </si>
  <si>
    <t>Податок  на доходи фізичних осіб, що сплачується податковими агентами, із доходів платника податку у вигляді заробітної плати</t>
  </si>
  <si>
    <t>Податок 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</si>
  <si>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</si>
  <si>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</si>
  <si>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</si>
  <si>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несільськогосподарського призначення, що перебувають у державній та комунальній власності, та земельних ділянок, які знаходяться на території Автономної Республіки Крим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</si>
  <si>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</si>
  <si>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Всього</t>
  </si>
  <si>
    <t>Місцеві податки</t>
  </si>
  <si>
    <t>Внутрішні податки на товари та послуги</t>
  </si>
  <si>
    <t>Надходження від продажу землі і нематеріальних активів</t>
  </si>
  <si>
    <t>ВСЬОГО ДОХОДІВ (без урахування міжбюджетних трансфертів)</t>
  </si>
  <si>
    <t>в т.ч. бюджет розвитку</t>
  </si>
  <si>
    <t>Х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</si>
  <si>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</si>
  <si>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об’єктів житлової нерухомості</t>
  </si>
  <si>
    <t>Податок на нерухоме майно, відмінне від земельної ділянки, сплачений юридичними особами, які є власниками об’єктів нежитлової нерухомості</t>
  </si>
  <si>
    <r>
      <t>Податок на нерухоме майно, відмінне від земельної ділянки, сплачений фізичними особами,які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</si>
  <si>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Транспортний податок з фізичних осіб</t>
  </si>
  <si>
    <t>Транспортний податок з юридичних осіб</t>
  </si>
  <si>
    <r>
      <t>Акцизний податок з реалізації суб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 xml:space="preserve">єктами господарювання роздрібної торгівлі підакцизних товарів </t>
    </r>
  </si>
  <si>
    <r>
      <t>Надходження від скидів забруднюючих речовин безпосередньо у водні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</t>
    </r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</si>
  <si>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</si>
  <si>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</si>
  <si>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r>
      <t>Державне мито, пов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язане з видачею та оформленням закордонних паспортів (посвідок) та паспортів громадян України</t>
    </r>
  </si>
  <si>
    <t>Медична субвенція з державного бюджету місцевим бюджетам</t>
  </si>
  <si>
    <r>
      <t>Субвенція з державного бюджету  місцевим бюджетам на виплату допомоги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ям з дітьми, малозабезпеченим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 xml:space="preserve">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 </t>
    </r>
  </si>
  <si>
    <t>Освітня субвенція з державного бюджету місцевим бюджетам</t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</si>
  <si>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ях за принципом "гроші ходять за дитиною"</t>
    </r>
  </si>
  <si>
    <t>Державне мито, не віднесене до інших категорій</t>
  </si>
  <si>
    <r>
      <t>Державне мито за дії, пов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язані з одержанням патентів на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 права інтелектуальної власності, підтриманням їх чинності та передаванням прав їхніми власниками</t>
    </r>
  </si>
  <si>
    <t>Кошти від продажу землі і нематеріальних активів</t>
  </si>
  <si>
    <t>Кошти від продажу землі</t>
  </si>
  <si>
    <t>(грн.)</t>
  </si>
  <si>
    <t xml:space="preserve">  Найменування згідно з класифікацією доходів бюджету</t>
  </si>
  <si>
    <t>Податок та збір на доходи фізичних осіб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</si>
  <si>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житлової нерухомості</t>
    </r>
  </si>
  <si>
    <t>Частина чистого прибутку (доходу) державних або комунальних унітарних підприємств та їх об’єднань,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</si>
  <si>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</si>
  <si>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r>
  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  </r>
  </si>
  <si>
    <t>Інші субвенції</t>
  </si>
  <si>
    <r>
      <t>Надходження від розміщення відходів у спеціально відведених для цього місцях чи на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єктах, крім розміщення окремих видів відходів як вторинної сировини</t>
    </r>
  </si>
  <si>
    <r>
      <t>Субвенція на утримання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спільного користування чи ліквідацію негативних наслідків діяльності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спільного користування</t>
    </r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</si>
  <si>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</si>
  <si>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від Карнаухівської с/р(ЗСШ№38, амбулаторія)</t>
  </si>
  <si>
    <t>у тому числі: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</si>
  <si>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</si>
  <si>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Плата за надання інших адміністративних послуг</t>
  </si>
  <si>
    <t>Плата за надання адміністративних послуг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</si>
  <si>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</si>
  <si>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>Источник: http://buhgalter911.com/Res/Spravochniki/klassbudgetdoh.aspx</t>
  </si>
  <si>
    <t>© Buhgalter911.com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</si>
  <si>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</si>
  <si>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водопостачання та водовідведення, які надають населенню послуги з централізованого водопостачання та водовідведення, яка виникла у зв"язку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</si>
  <si>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</si>
  <si>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</si>
  <si>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Адміністративні штрафи та інші санкції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</si>
  <si>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</si>
  <si>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</si>
  <si>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ДОХОДИ МІСЬКОГО БЮДЖЕТУ НА 2016 РІК</t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</si>
  <si>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</si>
  <si>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Секретар міської ради</t>
  </si>
  <si>
    <t>О.Ю.Залевський</t>
  </si>
  <si>
    <t>Надходження бюджетних установ від додаткової (господарської) діяльності</t>
  </si>
  <si>
    <t xml:space="preserve">до рішення міської ради </t>
  </si>
  <si>
    <t>від 25.12.2015 №12-03/УІІ)</t>
  </si>
  <si>
    <t>(у редакції рішення міської ради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</si>
  <si>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</si>
  <si>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Уточнення</t>
  </si>
  <si>
    <t>ЗФ</t>
  </si>
  <si>
    <t>СФ</t>
  </si>
  <si>
    <t>Стабілізаційна дотація</t>
  </si>
  <si>
    <t>на виконання доручень виборців депутатами обласної ради в 2016 році</t>
  </si>
  <si>
    <t>Плата за розміщення тимчасово вільних коштів місцевих бюджетів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</si>
  <si>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</si>
  <si>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</si>
  <si>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</si>
  <si>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r>
      <t xml:space="preserve">Субвенція за рахунок залишку коштів освітньої субвенції з державного бюджету місцевим бюджетам, що утворився на початок бюджетного періоду </t>
    </r>
    <r>
      <rPr>
        <i/>
        <sz val="20"/>
        <rFont val="Times New Roman"/>
        <family val="1"/>
      </rPr>
      <t>(на видання, придбання, зберігання і доставку підручників і посібників для учнів загальноосвітніх навчальних закладів)</t>
    </r>
  </si>
  <si>
    <t>на природоохоронні заходи</t>
  </si>
  <si>
    <t>на фінансування переможців обласного конкурсу мініпроектів з енергоефективності та енергозбереження серед локальних громад                                       у 2016 році</t>
  </si>
  <si>
    <t>на фінансування переможців обласного конкурсу проектів і програм розвитку місцевого самоврядування у 2016 році</t>
  </si>
  <si>
    <t xml:space="preserve">від 28.10.2016 </t>
  </si>
  <si>
    <t xml:space="preserve">№521-11/VІІ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</si>
</sst>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&quot;р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</numFmts>
  <fonts count="34"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24"/>
      <name val="Times New Roman"/>
      <family val="1"/>
    </font>
    <font>
      <sz val="20"/>
      <name val="Arial Cyr"/>
      <family val="0"/>
    </font>
    <font>
      <sz val="19"/>
      <name val="Times New Roman"/>
      <family val="1"/>
    </font>
    <font>
      <sz val="19"/>
      <name val="Arial Cyr"/>
      <family val="0"/>
    </font>
    <font>
      <sz val="2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24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25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7" fillId="24" borderId="10" xfId="0" applyFont="1" applyFill="1" applyBorder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/>
    </xf>
    <xf numFmtId="0" fontId="10" fillId="0" borderId="10" xfId="0" applyFont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0" fontId="2" fillId="0" borderId="10" xfId="0" applyNumberFormat="1" applyFont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0" borderId="0" xfId="0" applyNumberFormat="1" applyFont="1" applyAlignment="1">
      <alignment wrapText="1"/>
    </xf>
    <xf numFmtId="0" fontId="2" fillId="0" borderId="0" xfId="0" applyFont="1" applyFill="1" applyAlignment="1">
      <alignment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>
      <alignment vertical="center" wrapText="1"/>
    </xf>
    <xf numFmtId="4" fontId="2" fillId="25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12" xfId="0" applyFont="1" applyBorder="1" applyAlignment="1">
      <alignment horizontal="justify" vertical="center" wrapText="1"/>
    </xf>
    <xf numFmtId="4" fontId="1" fillId="25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24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4" fontId="7" fillId="25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6" fillId="25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25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25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25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justify" vertical="center" wrapText="1"/>
      <protection locked="0"/>
    </xf>
    <xf numFmtId="4" fontId="3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4" fontId="2" fillId="25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8" fillId="0" borderId="0" xfId="0" applyFont="1" applyAlignment="1" applyProtection="1">
      <alignment wrapText="1"/>
      <protection locked="0"/>
    </xf>
    <xf numFmtId="4" fontId="1" fillId="24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33" fillId="0" borderId="0" xfId="0" applyNumberFormat="1" applyFont="1" applyFill="1" applyAlignment="1" applyProtection="1">
      <alignment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" fontId="2" fillId="25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view="pageBreakPreview" zoomScale="50" zoomScaleNormal="60" zoomScaleSheetLayoutView="50" zoomScalePageLayoutView="0" workbookViewId="0" topLeftCell="A1">
      <pane xSplit="2" ySplit="10" topLeftCell="C8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3" sqref="E3:F3"/>
    </sheetView>
  </sheetViews>
  <sheetFormatPr defaultColWidth="9.00390625" defaultRowHeight="12.75"/>
  <cols>
    <col min="1" max="1" width="17.625" style="14" customWidth="1"/>
    <col min="2" max="2" width="85.00390625" style="3" customWidth="1"/>
    <col min="3" max="3" width="31.625" style="3" customWidth="1"/>
    <col min="4" max="4" width="29.125" style="3" customWidth="1"/>
    <col min="5" max="5" width="25.125" style="3" customWidth="1"/>
    <col min="6" max="6" width="24.125" style="3" customWidth="1"/>
    <col min="7" max="7" width="38.00390625" style="3" customWidth="1"/>
    <col min="8" max="8" width="36.875" style="3" customWidth="1"/>
    <col min="9" max="9" width="9.125" style="3" customWidth="1"/>
    <col min="10" max="10" width="40.00390625" style="3" customWidth="1"/>
    <col min="11" max="11" width="27.625" style="3" bestFit="1" customWidth="1"/>
    <col min="12" max="16384" width="9.125" style="3" customWidth="1"/>
  </cols>
  <sheetData>
    <row r="1" spans="2:8" ht="30">
      <c r="B1" s="3" t="s">
        <v>20</v>
      </c>
      <c r="D1" s="143" t="s">
        <v>32</v>
      </c>
      <c r="E1" s="143"/>
      <c r="F1" s="143"/>
      <c r="G1" s="140" t="s">
        <v>129</v>
      </c>
      <c r="H1" s="140"/>
    </row>
    <row r="2" spans="4:8" ht="30.75" customHeight="1">
      <c r="D2" s="72" t="s">
        <v>125</v>
      </c>
      <c r="E2" s="72"/>
      <c r="F2" s="72"/>
      <c r="G2" s="14" t="s">
        <v>130</v>
      </c>
      <c r="H2" s="14" t="s">
        <v>131</v>
      </c>
    </row>
    <row r="3" spans="1:6" ht="30.75" customHeight="1">
      <c r="A3" s="15"/>
      <c r="B3" s="16"/>
      <c r="C3" s="16"/>
      <c r="D3" s="122" t="s">
        <v>142</v>
      </c>
      <c r="E3" s="148" t="s">
        <v>143</v>
      </c>
      <c r="F3" s="148"/>
    </row>
    <row r="4" spans="1:6" ht="30">
      <c r="A4" s="15"/>
      <c r="B4" s="16"/>
      <c r="C4" s="16"/>
      <c r="D4" s="148" t="s">
        <v>127</v>
      </c>
      <c r="E4" s="148"/>
      <c r="F4" s="148"/>
    </row>
    <row r="5" spans="1:6" ht="30">
      <c r="A5" s="15"/>
      <c r="B5" s="16"/>
      <c r="C5" s="16"/>
      <c r="D5" s="72" t="s">
        <v>126</v>
      </c>
      <c r="E5" s="72"/>
      <c r="F5" s="72"/>
    </row>
    <row r="6" spans="1:6" ht="70.5" customHeight="1">
      <c r="A6" s="144" t="s">
        <v>120</v>
      </c>
      <c r="B6" s="144"/>
      <c r="C6" s="144"/>
      <c r="D6" s="144"/>
      <c r="E6" s="144"/>
      <c r="F6" s="144"/>
    </row>
    <row r="7" spans="1:6" ht="24.75">
      <c r="A7" s="15"/>
      <c r="B7" s="16"/>
      <c r="C7" s="16"/>
      <c r="D7" s="16"/>
      <c r="E7" s="16"/>
      <c r="F7" s="16" t="s">
        <v>94</v>
      </c>
    </row>
    <row r="8" spans="1:6" ht="24.75">
      <c r="A8" s="145" t="s">
        <v>37</v>
      </c>
      <c r="B8" s="145" t="s">
        <v>95</v>
      </c>
      <c r="C8" s="146" t="s">
        <v>68</v>
      </c>
      <c r="D8" s="145" t="s">
        <v>16</v>
      </c>
      <c r="E8" s="145" t="s">
        <v>8</v>
      </c>
      <c r="F8" s="145"/>
    </row>
    <row r="9" spans="1:6" ht="78.75" customHeight="1">
      <c r="A9" s="145"/>
      <c r="B9" s="145"/>
      <c r="C9" s="147"/>
      <c r="D9" s="145"/>
      <c r="E9" s="2" t="s">
        <v>68</v>
      </c>
      <c r="F9" s="2" t="s">
        <v>73</v>
      </c>
    </row>
    <row r="10" spans="1:6" ht="24" customHeight="1">
      <c r="A10" s="13">
        <v>1</v>
      </c>
      <c r="B10" s="13">
        <v>2</v>
      </c>
      <c r="C10" s="13"/>
      <c r="D10" s="13">
        <v>3</v>
      </c>
      <c r="E10" s="13">
        <v>4</v>
      </c>
      <c r="F10" s="13">
        <v>5</v>
      </c>
    </row>
    <row r="11" spans="1:6" ht="33.75" customHeight="1">
      <c r="A11" s="4">
        <v>10000000</v>
      </c>
      <c r="B11" s="4" t="s">
        <v>7</v>
      </c>
      <c r="C11" s="80">
        <f>D11+E11</f>
        <v>831099669</v>
      </c>
      <c r="D11" s="79">
        <f>D12+D27+D29+D48</f>
        <v>821390669</v>
      </c>
      <c r="E11" s="79">
        <f>E48</f>
        <v>9709000</v>
      </c>
      <c r="F11" s="79" t="s">
        <v>74</v>
      </c>
    </row>
    <row r="12" spans="1:6" ht="61.5" customHeight="1">
      <c r="A12" s="18">
        <v>11000000</v>
      </c>
      <c r="B12" s="1" t="s">
        <v>17</v>
      </c>
      <c r="C12" s="81">
        <f aca="true" t="shared" si="0" ref="C12:C20">D12</f>
        <v>361839469</v>
      </c>
      <c r="D12" s="78">
        <f>D13+D19</f>
        <v>361839469</v>
      </c>
      <c r="E12" s="78" t="s">
        <v>74</v>
      </c>
      <c r="F12" s="78" t="s">
        <v>74</v>
      </c>
    </row>
    <row r="13" spans="1:7" ht="35.25" customHeight="1">
      <c r="A13" s="2">
        <v>11010000</v>
      </c>
      <c r="B13" s="6" t="s">
        <v>96</v>
      </c>
      <c r="C13" s="81">
        <f t="shared" si="0"/>
        <v>358291228</v>
      </c>
      <c r="D13" s="81">
        <f>SUM(D14:D18)</f>
        <v>358291228</v>
      </c>
      <c r="E13" s="78" t="s">
        <v>74</v>
      </c>
      <c r="F13" s="88" t="s">
        <v>74</v>
      </c>
      <c r="G13" s="124">
        <f>D13-277000000</f>
        <v>81291228</v>
      </c>
    </row>
    <row r="14" spans="1:6" ht="90.75" customHeight="1">
      <c r="A14" s="13">
        <v>11010100</v>
      </c>
      <c r="B14" s="49" t="s">
        <v>61</v>
      </c>
      <c r="C14" s="89">
        <f t="shared" si="0"/>
        <v>343891228</v>
      </c>
      <c r="D14" s="90">
        <f>266300000+16116098+35083902+11598228+14793000</f>
        <v>343891228</v>
      </c>
      <c r="E14" s="91" t="s">
        <v>74</v>
      </c>
      <c r="F14" s="92" t="s">
        <v>74</v>
      </c>
    </row>
    <row r="15" spans="1:6" ht="139.5" customHeight="1">
      <c r="A15" s="13">
        <v>11010200</v>
      </c>
      <c r="B15" s="49" t="s">
        <v>62</v>
      </c>
      <c r="C15" s="89">
        <f t="shared" si="0"/>
        <v>6300000</v>
      </c>
      <c r="D15" s="90">
        <f>3900000+60000+440000+1900000</f>
        <v>6300000</v>
      </c>
      <c r="E15" s="91" t="s">
        <v>74</v>
      </c>
      <c r="F15" s="92" t="s">
        <v>74</v>
      </c>
    </row>
    <row r="16" spans="1:6" ht="93" customHeight="1">
      <c r="A16" s="13">
        <v>11010400</v>
      </c>
      <c r="B16" s="49" t="s">
        <v>63</v>
      </c>
      <c r="C16" s="89">
        <f t="shared" si="0"/>
        <v>2600000</v>
      </c>
      <c r="D16" s="90">
        <f>1800000+190000+610000</f>
        <v>2600000</v>
      </c>
      <c r="E16" s="91" t="s">
        <v>74</v>
      </c>
      <c r="F16" s="92" t="s">
        <v>74</v>
      </c>
    </row>
    <row r="17" spans="1:6" ht="91.5" customHeight="1">
      <c r="A17" s="13">
        <v>11010500</v>
      </c>
      <c r="B17" s="49" t="s">
        <v>64</v>
      </c>
      <c r="C17" s="89">
        <f t="shared" si="0"/>
        <v>3700000</v>
      </c>
      <c r="D17" s="90">
        <f>3200000+500000</f>
        <v>3700000</v>
      </c>
      <c r="E17" s="91" t="s">
        <v>74</v>
      </c>
      <c r="F17" s="92" t="s">
        <v>74</v>
      </c>
    </row>
    <row r="18" spans="1:6" ht="131.25" customHeight="1">
      <c r="A18" s="13">
        <v>11010900</v>
      </c>
      <c r="B18" s="117" t="s">
        <v>128</v>
      </c>
      <c r="C18" s="89">
        <f t="shared" si="0"/>
        <v>1800000</v>
      </c>
      <c r="D18" s="90">
        <v>1800000</v>
      </c>
      <c r="E18" s="91" t="s">
        <v>74</v>
      </c>
      <c r="F18" s="92" t="s">
        <v>74</v>
      </c>
    </row>
    <row r="19" spans="1:7" ht="30.75" customHeight="1">
      <c r="A19" s="2">
        <v>11020000</v>
      </c>
      <c r="B19" s="6" t="s">
        <v>18</v>
      </c>
      <c r="C19" s="81">
        <f t="shared" si="0"/>
        <v>3548241</v>
      </c>
      <c r="D19" s="93">
        <f>D20</f>
        <v>3548241</v>
      </c>
      <c r="E19" s="94" t="s">
        <v>74</v>
      </c>
      <c r="F19" s="94" t="s">
        <v>74</v>
      </c>
      <c r="G19" s="124">
        <f>D19-500000</f>
        <v>3048241</v>
      </c>
    </row>
    <row r="20" spans="1:6" ht="57" customHeight="1">
      <c r="A20" s="13">
        <v>11020200</v>
      </c>
      <c r="B20" s="49" t="s">
        <v>38</v>
      </c>
      <c r="C20" s="89">
        <f t="shared" si="0"/>
        <v>3548241</v>
      </c>
      <c r="D20" s="84">
        <f>500000+2625100+423141</f>
        <v>3548241</v>
      </c>
      <c r="E20" s="91" t="s">
        <v>74</v>
      </c>
      <c r="F20" s="92" t="s">
        <v>74</v>
      </c>
    </row>
    <row r="21" spans="1:6" ht="58.5" customHeight="1" hidden="1">
      <c r="A21" s="31">
        <v>12030400</v>
      </c>
      <c r="B21" s="38" t="s">
        <v>49</v>
      </c>
      <c r="C21" s="81">
        <f aca="true" t="shared" si="1" ref="C21:C26">D21+E21</f>
        <v>0</v>
      </c>
      <c r="D21" s="95"/>
      <c r="E21" s="78"/>
      <c r="F21" s="95"/>
    </row>
    <row r="22" spans="1:6" ht="60" customHeight="1" hidden="1">
      <c r="A22" s="34">
        <v>16000000</v>
      </c>
      <c r="B22" s="35" t="s">
        <v>39</v>
      </c>
      <c r="C22" s="81">
        <f t="shared" si="1"/>
        <v>0</v>
      </c>
      <c r="D22" s="96"/>
      <c r="E22" s="78"/>
      <c r="F22" s="96"/>
    </row>
    <row r="23" spans="1:6" s="22" customFormat="1" ht="55.5" customHeight="1" hidden="1">
      <c r="A23" s="36">
        <v>16010000</v>
      </c>
      <c r="B23" s="37" t="s">
        <v>52</v>
      </c>
      <c r="C23" s="81">
        <f t="shared" si="1"/>
        <v>0</v>
      </c>
      <c r="D23" s="97"/>
      <c r="E23" s="78"/>
      <c r="F23" s="98"/>
    </row>
    <row r="24" spans="1:6" ht="26.25" customHeight="1" hidden="1">
      <c r="A24" s="31">
        <v>16010100</v>
      </c>
      <c r="B24" s="38" t="s">
        <v>25</v>
      </c>
      <c r="C24" s="81">
        <f t="shared" si="1"/>
        <v>0</v>
      </c>
      <c r="D24" s="99"/>
      <c r="E24" s="78"/>
      <c r="F24" s="95"/>
    </row>
    <row r="25" spans="1:6" ht="29.25" customHeight="1" hidden="1">
      <c r="A25" s="31">
        <v>16010200</v>
      </c>
      <c r="B25" s="38" t="s">
        <v>26</v>
      </c>
      <c r="C25" s="81">
        <f t="shared" si="1"/>
        <v>0</v>
      </c>
      <c r="D25" s="99"/>
      <c r="E25" s="78"/>
      <c r="F25" s="95"/>
    </row>
    <row r="26" spans="1:6" ht="31.5" customHeight="1" hidden="1">
      <c r="A26" s="31">
        <v>16010500</v>
      </c>
      <c r="B26" s="38" t="s">
        <v>27</v>
      </c>
      <c r="C26" s="81">
        <f t="shared" si="1"/>
        <v>0</v>
      </c>
      <c r="D26" s="99"/>
      <c r="E26" s="78"/>
      <c r="F26" s="95"/>
    </row>
    <row r="27" spans="1:7" s="23" customFormat="1" ht="31.5" customHeight="1">
      <c r="A27" s="45">
        <v>14000000</v>
      </c>
      <c r="B27" s="46" t="s">
        <v>70</v>
      </c>
      <c r="C27" s="81">
        <f>D27</f>
        <v>57500000</v>
      </c>
      <c r="D27" s="100">
        <f>D28</f>
        <v>57500000</v>
      </c>
      <c r="E27" s="78" t="s">
        <v>74</v>
      </c>
      <c r="F27" s="94" t="s">
        <v>74</v>
      </c>
      <c r="G27" s="123">
        <f>D27-42000000</f>
        <v>15500000</v>
      </c>
    </row>
    <row r="28" spans="1:6" s="17" customFormat="1" ht="81" customHeight="1">
      <c r="A28" s="50">
        <v>14040000</v>
      </c>
      <c r="B28" s="51" t="s">
        <v>81</v>
      </c>
      <c r="C28" s="89">
        <f>D28</f>
        <v>57500000</v>
      </c>
      <c r="D28" s="101">
        <f>42000000+15500000</f>
        <v>57500000</v>
      </c>
      <c r="E28" s="91" t="s">
        <v>74</v>
      </c>
      <c r="F28" s="91" t="s">
        <v>74</v>
      </c>
    </row>
    <row r="29" spans="1:6" s="23" customFormat="1" ht="39" customHeight="1">
      <c r="A29" s="45">
        <v>18000000</v>
      </c>
      <c r="B29" s="46" t="s">
        <v>69</v>
      </c>
      <c r="C29" s="100">
        <f>D29</f>
        <v>402051200</v>
      </c>
      <c r="D29" s="100">
        <f>D30+D45</f>
        <v>402051200</v>
      </c>
      <c r="E29" s="94" t="s">
        <v>74</v>
      </c>
      <c r="F29" s="94" t="s">
        <v>74</v>
      </c>
    </row>
    <row r="30" spans="1:10" s="21" customFormat="1" ht="39.75" customHeight="1">
      <c r="A30" s="45">
        <v>18010000</v>
      </c>
      <c r="B30" s="46" t="s">
        <v>75</v>
      </c>
      <c r="C30" s="81">
        <f>D30</f>
        <v>348551200</v>
      </c>
      <c r="D30" s="100">
        <f>SUM(D32:D44)</f>
        <v>348551200</v>
      </c>
      <c r="E30" s="94" t="s">
        <v>74</v>
      </c>
      <c r="F30" s="94" t="s">
        <v>74</v>
      </c>
      <c r="G30" s="67">
        <f>G32+G39+G43</f>
        <v>70041200</v>
      </c>
      <c r="J30" s="135">
        <f>D32+D33+D37+D38</f>
        <v>1960000</v>
      </c>
    </row>
    <row r="31" spans="1:6" s="20" customFormat="1" ht="58.5" customHeight="1" hidden="1">
      <c r="A31" s="47">
        <v>18010100</v>
      </c>
      <c r="B31" s="48" t="s">
        <v>60</v>
      </c>
      <c r="C31" s="81">
        <f>D31+E31</f>
        <v>0</v>
      </c>
      <c r="D31" s="100"/>
      <c r="E31" s="94"/>
      <c r="F31" s="94"/>
    </row>
    <row r="32" spans="1:7" s="20" customFormat="1" ht="99.75" customHeight="1">
      <c r="A32" s="47">
        <v>18010100</v>
      </c>
      <c r="B32" s="48" t="s">
        <v>97</v>
      </c>
      <c r="C32" s="89">
        <f>D32</f>
        <v>42000</v>
      </c>
      <c r="D32" s="89">
        <v>42000</v>
      </c>
      <c r="E32" s="91" t="s">
        <v>74</v>
      </c>
      <c r="F32" s="91" t="s">
        <v>74</v>
      </c>
      <c r="G32" s="66"/>
    </row>
    <row r="33" spans="1:6" s="20" customFormat="1" ht="86.25" customHeight="1">
      <c r="A33" s="47">
        <v>18010200</v>
      </c>
      <c r="B33" s="48" t="s">
        <v>76</v>
      </c>
      <c r="C33" s="89">
        <f aca="true" t="shared" si="2" ref="C33:C44">D33</f>
        <v>18000</v>
      </c>
      <c r="D33" s="89">
        <v>18000</v>
      </c>
      <c r="E33" s="91" t="s">
        <v>74</v>
      </c>
      <c r="F33" s="91" t="s">
        <v>74</v>
      </c>
    </row>
    <row r="34" spans="1:6" ht="45" customHeight="1" hidden="1">
      <c r="A34" s="31">
        <v>16011500</v>
      </c>
      <c r="B34" s="38" t="s">
        <v>28</v>
      </c>
      <c r="C34" s="89">
        <f t="shared" si="2"/>
        <v>0</v>
      </c>
      <c r="D34" s="89"/>
      <c r="E34" s="91" t="s">
        <v>74</v>
      </c>
      <c r="F34" s="91" t="s">
        <v>74</v>
      </c>
    </row>
    <row r="35" spans="1:7" ht="85.5" customHeight="1" hidden="1">
      <c r="A35" s="13">
        <v>18010300</v>
      </c>
      <c r="B35" s="48" t="s">
        <v>78</v>
      </c>
      <c r="C35" s="89">
        <f t="shared" si="2"/>
        <v>0</v>
      </c>
      <c r="D35" s="89"/>
      <c r="E35" s="91" t="s">
        <v>74</v>
      </c>
      <c r="F35" s="91" t="s">
        <v>74</v>
      </c>
      <c r="G35" s="33"/>
    </row>
    <row r="36" spans="1:6" ht="93.75" customHeight="1" hidden="1">
      <c r="A36" s="13">
        <v>18010400</v>
      </c>
      <c r="B36" s="48" t="s">
        <v>77</v>
      </c>
      <c r="C36" s="89">
        <f t="shared" si="2"/>
        <v>0</v>
      </c>
      <c r="D36" s="89"/>
      <c r="E36" s="91" t="s">
        <v>74</v>
      </c>
      <c r="F36" s="91" t="s">
        <v>74</v>
      </c>
    </row>
    <row r="37" spans="1:6" ht="93.75" customHeight="1">
      <c r="A37" s="13">
        <v>18010300</v>
      </c>
      <c r="B37" s="48" t="s">
        <v>121</v>
      </c>
      <c r="C37" s="89">
        <f t="shared" si="2"/>
        <v>100000</v>
      </c>
      <c r="D37" s="89">
        <v>100000</v>
      </c>
      <c r="E37" s="91" t="s">
        <v>74</v>
      </c>
      <c r="F37" s="91" t="s">
        <v>74</v>
      </c>
    </row>
    <row r="38" spans="1:6" ht="93.75" customHeight="1">
      <c r="A38" s="13">
        <v>18010400</v>
      </c>
      <c r="B38" s="48" t="s">
        <v>107</v>
      </c>
      <c r="C38" s="89">
        <f t="shared" si="2"/>
        <v>1800000</v>
      </c>
      <c r="D38" s="89">
        <v>1800000</v>
      </c>
      <c r="E38" s="91" t="s">
        <v>74</v>
      </c>
      <c r="F38" s="91" t="s">
        <v>74</v>
      </c>
    </row>
    <row r="39" spans="1:11" ht="45" customHeight="1">
      <c r="A39" s="13">
        <v>18010500</v>
      </c>
      <c r="B39" s="49" t="s">
        <v>21</v>
      </c>
      <c r="C39" s="89">
        <f t="shared" si="2"/>
        <v>36605200</v>
      </c>
      <c r="D39" s="134">
        <f>24900000+3413100+1915600+6376500</f>
        <v>36605200</v>
      </c>
      <c r="E39" s="91" t="s">
        <v>74</v>
      </c>
      <c r="F39" s="91" t="s">
        <v>74</v>
      </c>
      <c r="G39" s="125">
        <f>D39+D40+D41+D42-275000000</f>
        <v>70041200</v>
      </c>
      <c r="H39" s="119"/>
      <c r="K39" s="119">
        <f>D39+D40+D41+D42</f>
        <v>345041200</v>
      </c>
    </row>
    <row r="40" spans="1:7" ht="45" customHeight="1">
      <c r="A40" s="13">
        <v>18010600</v>
      </c>
      <c r="B40" s="49" t="s">
        <v>23</v>
      </c>
      <c r="C40" s="89">
        <f t="shared" si="2"/>
        <v>295181100</v>
      </c>
      <c r="D40" s="134">
        <f>238659000+15476200+24000000+12389700+4656200</f>
        <v>295181100</v>
      </c>
      <c r="E40" s="91" t="s">
        <v>74</v>
      </c>
      <c r="F40" s="91" t="s">
        <v>74</v>
      </c>
      <c r="G40" s="119"/>
    </row>
    <row r="41" spans="1:7" ht="45" customHeight="1">
      <c r="A41" s="13">
        <v>18010700</v>
      </c>
      <c r="B41" s="49" t="s">
        <v>22</v>
      </c>
      <c r="C41" s="89">
        <f t="shared" si="2"/>
        <v>1087500</v>
      </c>
      <c r="D41" s="89">
        <f>988000+62100+37400</f>
        <v>1087500</v>
      </c>
      <c r="E41" s="91" t="s">
        <v>74</v>
      </c>
      <c r="F41" s="91" t="s">
        <v>74</v>
      </c>
      <c r="G41" s="119"/>
    </row>
    <row r="42" spans="1:6" ht="45" customHeight="1">
      <c r="A42" s="13">
        <v>18010900</v>
      </c>
      <c r="B42" s="49" t="s">
        <v>24</v>
      </c>
      <c r="C42" s="89">
        <f t="shared" si="2"/>
        <v>12167400</v>
      </c>
      <c r="D42" s="89">
        <f>10453000+1357100+357300</f>
        <v>12167400</v>
      </c>
      <c r="E42" s="91" t="s">
        <v>74</v>
      </c>
      <c r="F42" s="91" t="s">
        <v>74</v>
      </c>
    </row>
    <row r="43" spans="1:7" ht="40.5" customHeight="1">
      <c r="A43" s="13">
        <v>18011000</v>
      </c>
      <c r="B43" s="49" t="s">
        <v>79</v>
      </c>
      <c r="C43" s="89">
        <f t="shared" si="2"/>
        <v>1400000</v>
      </c>
      <c r="D43" s="89">
        <v>1400000</v>
      </c>
      <c r="E43" s="91" t="s">
        <v>74</v>
      </c>
      <c r="F43" s="91" t="s">
        <v>74</v>
      </c>
      <c r="G43" s="33"/>
    </row>
    <row r="44" spans="1:6" ht="40.5" customHeight="1">
      <c r="A44" s="13">
        <v>18011100</v>
      </c>
      <c r="B44" s="49" t="s">
        <v>80</v>
      </c>
      <c r="C44" s="89">
        <f t="shared" si="2"/>
        <v>150000</v>
      </c>
      <c r="D44" s="89">
        <v>150000</v>
      </c>
      <c r="E44" s="91" t="s">
        <v>74</v>
      </c>
      <c r="F44" s="91" t="s">
        <v>74</v>
      </c>
    </row>
    <row r="45" spans="1:7" s="53" customFormat="1" ht="34.5" customHeight="1">
      <c r="A45" s="2">
        <v>18050000</v>
      </c>
      <c r="B45" s="6" t="s">
        <v>40</v>
      </c>
      <c r="C45" s="81">
        <f>D45</f>
        <v>53500000</v>
      </c>
      <c r="D45" s="81">
        <f>D46+D47</f>
        <v>53500000</v>
      </c>
      <c r="E45" s="94" t="s">
        <v>74</v>
      </c>
      <c r="F45" s="94" t="s">
        <v>74</v>
      </c>
      <c r="G45" s="136">
        <f>D45-36500000</f>
        <v>17000000</v>
      </c>
    </row>
    <row r="46" spans="1:6" ht="39" customHeight="1">
      <c r="A46" s="13">
        <v>18050300</v>
      </c>
      <c r="B46" s="49" t="s">
        <v>41</v>
      </c>
      <c r="C46" s="89">
        <f>D46</f>
        <v>13300000</v>
      </c>
      <c r="D46" s="89">
        <f>8000000+2000000+3300000</f>
        <v>13300000</v>
      </c>
      <c r="E46" s="91" t="s">
        <v>74</v>
      </c>
      <c r="F46" s="91" t="s">
        <v>74</v>
      </c>
    </row>
    <row r="47" spans="1:6" ht="36" customHeight="1">
      <c r="A47" s="13">
        <v>18050400</v>
      </c>
      <c r="B47" s="49" t="s">
        <v>42</v>
      </c>
      <c r="C47" s="89">
        <f>D47</f>
        <v>40200000</v>
      </c>
      <c r="D47" s="89">
        <f>28500000+4000000+7700000</f>
        <v>40200000</v>
      </c>
      <c r="E47" s="91" t="s">
        <v>74</v>
      </c>
      <c r="F47" s="91" t="s">
        <v>74</v>
      </c>
    </row>
    <row r="48" spans="1:8" s="23" customFormat="1" ht="36.75" customHeight="1">
      <c r="A48" s="45">
        <v>19000000</v>
      </c>
      <c r="B48" s="46" t="s">
        <v>43</v>
      </c>
      <c r="C48" s="81">
        <f>D48+E48</f>
        <v>9709000</v>
      </c>
      <c r="D48" s="100">
        <f>D49</f>
        <v>0</v>
      </c>
      <c r="E48" s="100">
        <f>E49</f>
        <v>9709000</v>
      </c>
      <c r="F48" s="91" t="s">
        <v>74</v>
      </c>
      <c r="H48" s="123"/>
    </row>
    <row r="49" spans="1:8" s="22" customFormat="1" ht="43.5" customHeight="1">
      <c r="A49" s="24">
        <v>19010000</v>
      </c>
      <c r="B49" s="10" t="s">
        <v>44</v>
      </c>
      <c r="C49" s="81">
        <f>D49+E49</f>
        <v>9709000</v>
      </c>
      <c r="D49" s="100">
        <f>SUM(D50:D53)</f>
        <v>0</v>
      </c>
      <c r="E49" s="100">
        <f>SUM(E50:E53)</f>
        <v>9709000</v>
      </c>
      <c r="F49" s="91" t="s">
        <v>74</v>
      </c>
      <c r="G49" s="22">
        <v>-8700000</v>
      </c>
      <c r="H49" s="22">
        <f>8700000+1009000</f>
        <v>9709000</v>
      </c>
    </row>
    <row r="50" spans="1:7" s="17" customFormat="1" ht="81" customHeight="1">
      <c r="A50" s="50">
        <v>19010100</v>
      </c>
      <c r="B50" s="51" t="s">
        <v>45</v>
      </c>
      <c r="C50" s="81">
        <f>D50+E50</f>
        <v>9334400</v>
      </c>
      <c r="D50" s="118">
        <f>8361000-8361000</f>
        <v>0</v>
      </c>
      <c r="E50" s="89">
        <f>8361000+973400</f>
        <v>9334400</v>
      </c>
      <c r="F50" s="91" t="s">
        <v>74</v>
      </c>
      <c r="G50" s="68"/>
    </row>
    <row r="51" spans="1:6" s="17" customFormat="1" ht="58.5" customHeight="1">
      <c r="A51" s="50">
        <v>19010200</v>
      </c>
      <c r="B51" s="51" t="s">
        <v>82</v>
      </c>
      <c r="C51" s="81">
        <f>D51+E51</f>
        <v>292000</v>
      </c>
      <c r="D51" s="118">
        <f>267000-267000</f>
        <v>0</v>
      </c>
      <c r="E51" s="89">
        <f>267000+25000</f>
        <v>292000</v>
      </c>
      <c r="F51" s="91" t="s">
        <v>74</v>
      </c>
    </row>
    <row r="52" spans="1:6" s="17" customFormat="1" ht="111" customHeight="1">
      <c r="A52" s="50">
        <v>19010300</v>
      </c>
      <c r="B52" s="51" t="s">
        <v>102</v>
      </c>
      <c r="C52" s="81">
        <f>D52+E52</f>
        <v>82600</v>
      </c>
      <c r="D52" s="118">
        <f>72000-72000</f>
        <v>0</v>
      </c>
      <c r="E52" s="89">
        <f>72000+10600</f>
        <v>82600</v>
      </c>
      <c r="F52" s="91" t="s">
        <v>74</v>
      </c>
    </row>
    <row r="53" spans="1:6" s="17" customFormat="1" ht="105" customHeight="1" hidden="1">
      <c r="A53" s="50">
        <v>19010500</v>
      </c>
      <c r="B53" s="51" t="s">
        <v>56</v>
      </c>
      <c r="C53" s="89"/>
      <c r="D53" s="89"/>
      <c r="E53" s="89" t="s">
        <v>74</v>
      </c>
      <c r="F53" s="91" t="s">
        <v>74</v>
      </c>
    </row>
    <row r="54" spans="1:6" s="22" customFormat="1" ht="58.5" customHeight="1" hidden="1">
      <c r="A54" s="40">
        <v>19050000</v>
      </c>
      <c r="B54" s="41" t="s">
        <v>57</v>
      </c>
      <c r="C54" s="80">
        <f>D54+E54</f>
        <v>0</v>
      </c>
      <c r="D54" s="102"/>
      <c r="E54" s="103"/>
      <c r="F54" s="102"/>
    </row>
    <row r="55" spans="1:6" s="17" customFormat="1" ht="77.25" customHeight="1" hidden="1">
      <c r="A55" s="42">
        <v>19050200</v>
      </c>
      <c r="B55" s="43" t="s">
        <v>58</v>
      </c>
      <c r="C55" s="80">
        <f>D55+E55</f>
        <v>0</v>
      </c>
      <c r="D55" s="104"/>
      <c r="E55" s="105"/>
      <c r="F55" s="104"/>
    </row>
    <row r="56" spans="1:6" s="17" customFormat="1" ht="88.5" customHeight="1" hidden="1">
      <c r="A56" s="42">
        <v>19050300</v>
      </c>
      <c r="B56" s="43" t="s">
        <v>59</v>
      </c>
      <c r="C56" s="80">
        <f>D56+E56</f>
        <v>0</v>
      </c>
      <c r="D56" s="104"/>
      <c r="E56" s="105"/>
      <c r="F56" s="104"/>
    </row>
    <row r="57" spans="1:6" ht="30" customHeight="1">
      <c r="A57" s="4">
        <v>20000000</v>
      </c>
      <c r="B57" s="4" t="s">
        <v>6</v>
      </c>
      <c r="C57" s="80">
        <f>D57+E57</f>
        <v>59183377</v>
      </c>
      <c r="D57" s="79">
        <f>D58+D68+D82</f>
        <v>14487000</v>
      </c>
      <c r="E57" s="79">
        <f>E82+E87</f>
        <v>44696377</v>
      </c>
      <c r="F57" s="79">
        <f>F86</f>
        <v>4038177</v>
      </c>
    </row>
    <row r="58" spans="1:6" ht="55.5" customHeight="1">
      <c r="A58" s="18">
        <v>21000000</v>
      </c>
      <c r="B58" s="1" t="s">
        <v>0</v>
      </c>
      <c r="C58" s="81">
        <f aca="true" t="shared" si="3" ref="C58:C68">D58</f>
        <v>4237000</v>
      </c>
      <c r="D58" s="78">
        <f>D59+D61+D62</f>
        <v>4237000</v>
      </c>
      <c r="E58" s="78" t="s">
        <v>74</v>
      </c>
      <c r="F58" s="78" t="s">
        <v>74</v>
      </c>
    </row>
    <row r="59" spans="1:6" s="20" customFormat="1" ht="175.5" customHeight="1">
      <c r="A59" s="45">
        <v>21010000</v>
      </c>
      <c r="B59" s="46" t="s">
        <v>98</v>
      </c>
      <c r="C59" s="81">
        <f t="shared" si="3"/>
        <v>75000</v>
      </c>
      <c r="D59" s="94">
        <f>D60</f>
        <v>75000</v>
      </c>
      <c r="E59" s="94" t="s">
        <v>74</v>
      </c>
      <c r="F59" s="94" t="s">
        <v>74</v>
      </c>
    </row>
    <row r="60" spans="1:6" s="19" customFormat="1" ht="87.75" customHeight="1">
      <c r="A60" s="54">
        <v>21010300</v>
      </c>
      <c r="B60" s="52" t="s">
        <v>83</v>
      </c>
      <c r="C60" s="89">
        <f>D60</f>
        <v>75000</v>
      </c>
      <c r="D60" s="92">
        <v>75000</v>
      </c>
      <c r="E60" s="92" t="s">
        <v>74</v>
      </c>
      <c r="F60" s="92" t="s">
        <v>74</v>
      </c>
    </row>
    <row r="61" spans="1:7" s="19" customFormat="1" ht="65.25" customHeight="1">
      <c r="A61" s="45">
        <v>21050000</v>
      </c>
      <c r="B61" s="46" t="s">
        <v>134</v>
      </c>
      <c r="C61" s="100">
        <f>D61</f>
        <v>3921000</v>
      </c>
      <c r="D61" s="94">
        <f>3000000+921000</f>
        <v>3921000</v>
      </c>
      <c r="E61" s="92" t="s">
        <v>74</v>
      </c>
      <c r="F61" s="92" t="s">
        <v>74</v>
      </c>
      <c r="G61" s="21">
        <v>3921000</v>
      </c>
    </row>
    <row r="62" spans="1:6" s="19" customFormat="1" ht="27.75" customHeight="1">
      <c r="A62" s="18">
        <v>21080000</v>
      </c>
      <c r="B62" s="1" t="s">
        <v>11</v>
      </c>
      <c r="C62" s="81">
        <f t="shared" si="3"/>
        <v>241000</v>
      </c>
      <c r="D62" s="78">
        <f>D64+D65+D66+D67</f>
        <v>241000</v>
      </c>
      <c r="E62" s="78" t="s">
        <v>74</v>
      </c>
      <c r="F62" s="78" t="s">
        <v>74</v>
      </c>
    </row>
    <row r="63" spans="1:6" s="19" customFormat="1" ht="28.5" customHeight="1" hidden="1">
      <c r="A63" s="54">
        <v>21080500</v>
      </c>
      <c r="B63" s="52" t="s">
        <v>11</v>
      </c>
      <c r="C63" s="81">
        <f t="shared" si="3"/>
        <v>0</v>
      </c>
      <c r="D63" s="92"/>
      <c r="E63" s="92"/>
      <c r="F63" s="92"/>
    </row>
    <row r="64" spans="1:6" s="19" customFormat="1" ht="28.5" customHeight="1">
      <c r="A64" s="54">
        <v>21080500</v>
      </c>
      <c r="B64" s="52" t="s">
        <v>11</v>
      </c>
      <c r="C64" s="81">
        <f>D64</f>
        <v>170000</v>
      </c>
      <c r="D64" s="92">
        <v>170000</v>
      </c>
      <c r="E64" s="92" t="s">
        <v>74</v>
      </c>
      <c r="F64" s="92" t="s">
        <v>74</v>
      </c>
    </row>
    <row r="65" spans="1:6" s="19" customFormat="1" ht="151.5" customHeight="1">
      <c r="A65" s="54">
        <v>21080900</v>
      </c>
      <c r="B65" s="52" t="s">
        <v>31</v>
      </c>
      <c r="C65" s="89">
        <f>D65</f>
        <v>4000</v>
      </c>
      <c r="D65" s="92">
        <v>4000</v>
      </c>
      <c r="E65" s="92" t="s">
        <v>74</v>
      </c>
      <c r="F65" s="92" t="s">
        <v>74</v>
      </c>
    </row>
    <row r="66" spans="1:6" s="19" customFormat="1" ht="52.5" customHeight="1">
      <c r="A66" s="54">
        <v>21081100</v>
      </c>
      <c r="B66" s="116" t="s">
        <v>117</v>
      </c>
      <c r="C66" s="89">
        <f>D66</f>
        <v>17000</v>
      </c>
      <c r="D66" s="92">
        <v>17000</v>
      </c>
      <c r="E66" s="92" t="s">
        <v>74</v>
      </c>
      <c r="F66" s="92" t="s">
        <v>74</v>
      </c>
    </row>
    <row r="67" spans="1:7" s="19" customFormat="1" ht="78" customHeight="1">
      <c r="A67" s="54">
        <v>21081500</v>
      </c>
      <c r="B67" s="76" t="s">
        <v>113</v>
      </c>
      <c r="C67" s="89">
        <f>D67</f>
        <v>50000</v>
      </c>
      <c r="D67" s="92">
        <v>50000</v>
      </c>
      <c r="E67" s="92" t="s">
        <v>74</v>
      </c>
      <c r="F67" s="92" t="s">
        <v>74</v>
      </c>
      <c r="G67" s="76"/>
    </row>
    <row r="68" spans="1:6" ht="60.75" customHeight="1">
      <c r="A68" s="18">
        <v>22000000</v>
      </c>
      <c r="B68" s="1" t="s">
        <v>46</v>
      </c>
      <c r="C68" s="81">
        <f t="shared" si="3"/>
        <v>10000000</v>
      </c>
      <c r="D68" s="78">
        <f>D70+D75+D77</f>
        <v>10000000</v>
      </c>
      <c r="E68" s="78" t="s">
        <v>74</v>
      </c>
      <c r="F68" s="78" t="s">
        <v>74</v>
      </c>
    </row>
    <row r="69" spans="1:7" s="17" customFormat="1" ht="29.25" customHeight="1" hidden="1">
      <c r="A69" s="42">
        <v>22020000</v>
      </c>
      <c r="B69" s="38" t="s">
        <v>19</v>
      </c>
      <c r="C69" s="80">
        <f>D69+E69</f>
        <v>0</v>
      </c>
      <c r="D69" s="99"/>
      <c r="E69" s="106"/>
      <c r="F69" s="106"/>
      <c r="G69" s="17" t="s">
        <v>111</v>
      </c>
    </row>
    <row r="70" spans="1:6" s="17" customFormat="1" ht="29.25" customHeight="1">
      <c r="A70" s="24">
        <v>22010000</v>
      </c>
      <c r="B70" s="10" t="s">
        <v>109</v>
      </c>
      <c r="C70" s="100">
        <f aca="true" t="shared" si="4" ref="C70:C81">D70</f>
        <v>4300000</v>
      </c>
      <c r="D70" s="107">
        <f>D72+D71+D73+D74</f>
        <v>4300000</v>
      </c>
      <c r="E70" s="108" t="s">
        <v>74</v>
      </c>
      <c r="F70" s="108" t="s">
        <v>74</v>
      </c>
    </row>
    <row r="71" spans="1:7" s="17" customFormat="1" ht="81.75" customHeight="1">
      <c r="A71" s="50">
        <v>22010300</v>
      </c>
      <c r="B71" s="51" t="s">
        <v>135</v>
      </c>
      <c r="C71" s="89">
        <f>D71</f>
        <v>300000</v>
      </c>
      <c r="D71" s="101">
        <f>200000+100000</f>
        <v>300000</v>
      </c>
      <c r="E71" s="110" t="s">
        <v>74</v>
      </c>
      <c r="F71" s="110" t="s">
        <v>74</v>
      </c>
      <c r="G71" s="22">
        <v>300000</v>
      </c>
    </row>
    <row r="72" spans="1:7" s="17" customFormat="1" ht="36.75" customHeight="1">
      <c r="A72" s="47">
        <v>22012500</v>
      </c>
      <c r="B72" s="48" t="s">
        <v>108</v>
      </c>
      <c r="C72" s="89">
        <f>D72</f>
        <v>3500000</v>
      </c>
      <c r="D72" s="84">
        <f>2000000+1500000</f>
        <v>3500000</v>
      </c>
      <c r="E72" s="83" t="s">
        <v>74</v>
      </c>
      <c r="F72" s="83" t="s">
        <v>74</v>
      </c>
      <c r="G72" s="124">
        <f>D72-2000000</f>
        <v>1500000</v>
      </c>
    </row>
    <row r="73" spans="1:7" s="17" customFormat="1" ht="54.75" customHeight="1">
      <c r="A73" s="50">
        <v>22012600</v>
      </c>
      <c r="B73" s="51" t="s">
        <v>136</v>
      </c>
      <c r="C73" s="89">
        <f>D73</f>
        <v>490000</v>
      </c>
      <c r="D73" s="101">
        <f>290000+200000</f>
        <v>490000</v>
      </c>
      <c r="E73" s="83" t="s">
        <v>74</v>
      </c>
      <c r="F73" s="83" t="s">
        <v>74</v>
      </c>
      <c r="G73" s="22">
        <v>490000</v>
      </c>
    </row>
    <row r="74" spans="1:7" s="17" customFormat="1" ht="194.25" customHeight="1">
      <c r="A74" s="130">
        <v>22012900</v>
      </c>
      <c r="B74" s="129" t="s">
        <v>137</v>
      </c>
      <c r="C74" s="89">
        <f>D74</f>
        <v>10000</v>
      </c>
      <c r="D74" s="131">
        <v>10000</v>
      </c>
      <c r="E74" s="83" t="s">
        <v>74</v>
      </c>
      <c r="F74" s="83" t="s">
        <v>74</v>
      </c>
      <c r="G74" s="22">
        <v>10000</v>
      </c>
    </row>
    <row r="75" spans="1:6" s="55" customFormat="1" ht="83.25" customHeight="1">
      <c r="A75" s="18">
        <v>22080000</v>
      </c>
      <c r="B75" s="1" t="s">
        <v>34</v>
      </c>
      <c r="C75" s="81">
        <f t="shared" si="4"/>
        <v>3100000</v>
      </c>
      <c r="D75" s="81">
        <f>D76</f>
        <v>3100000</v>
      </c>
      <c r="E75" s="78" t="s">
        <v>74</v>
      </c>
      <c r="F75" s="78" t="s">
        <v>74</v>
      </c>
    </row>
    <row r="76" spans="1:6" ht="88.5" customHeight="1">
      <c r="A76" s="13">
        <v>22080400</v>
      </c>
      <c r="B76" s="49" t="s">
        <v>84</v>
      </c>
      <c r="C76" s="89">
        <f t="shared" si="4"/>
        <v>3100000</v>
      </c>
      <c r="D76" s="84">
        <v>3100000</v>
      </c>
      <c r="E76" s="83" t="s">
        <v>74</v>
      </c>
      <c r="F76" s="83" t="s">
        <v>74</v>
      </c>
    </row>
    <row r="77" spans="1:6" s="53" customFormat="1" ht="27.75" customHeight="1">
      <c r="A77" s="2">
        <v>22090000</v>
      </c>
      <c r="B77" s="6" t="s">
        <v>9</v>
      </c>
      <c r="C77" s="81">
        <f t="shared" si="4"/>
        <v>2600000</v>
      </c>
      <c r="D77" s="81">
        <f>D78+D79+D80+D81</f>
        <v>2600000</v>
      </c>
      <c r="E77" s="88" t="s">
        <v>74</v>
      </c>
      <c r="F77" s="88" t="s">
        <v>74</v>
      </c>
    </row>
    <row r="78" spans="1:6" ht="87.75" customHeight="1">
      <c r="A78" s="13">
        <v>22090100</v>
      </c>
      <c r="B78" s="49" t="s">
        <v>29</v>
      </c>
      <c r="C78" s="89">
        <f t="shared" si="4"/>
        <v>426000</v>
      </c>
      <c r="D78" s="90">
        <v>426000</v>
      </c>
      <c r="E78" s="92" t="s">
        <v>74</v>
      </c>
      <c r="F78" s="92" t="s">
        <v>74</v>
      </c>
    </row>
    <row r="79" spans="1:6" ht="40.5" customHeight="1">
      <c r="A79" s="13">
        <v>22090200</v>
      </c>
      <c r="B79" s="49" t="s">
        <v>90</v>
      </c>
      <c r="C79" s="89">
        <f t="shared" si="4"/>
        <v>23800</v>
      </c>
      <c r="D79" s="90">
        <v>23800</v>
      </c>
      <c r="E79" s="92" t="s">
        <v>74</v>
      </c>
      <c r="F79" s="92" t="s">
        <v>74</v>
      </c>
    </row>
    <row r="80" spans="1:6" ht="115.5" customHeight="1">
      <c r="A80" s="13">
        <v>22090300</v>
      </c>
      <c r="B80" s="49" t="s">
        <v>91</v>
      </c>
      <c r="C80" s="89">
        <f t="shared" si="4"/>
        <v>200</v>
      </c>
      <c r="D80" s="90">
        <v>200</v>
      </c>
      <c r="E80" s="92" t="s">
        <v>74</v>
      </c>
      <c r="F80" s="92" t="s">
        <v>74</v>
      </c>
    </row>
    <row r="81" spans="1:6" ht="87.75" customHeight="1">
      <c r="A81" s="13">
        <v>22090400</v>
      </c>
      <c r="B81" s="49" t="s">
        <v>85</v>
      </c>
      <c r="C81" s="89">
        <f t="shared" si="4"/>
        <v>2150000</v>
      </c>
      <c r="D81" s="90">
        <v>2150000</v>
      </c>
      <c r="E81" s="92" t="s">
        <v>74</v>
      </c>
      <c r="F81" s="92" t="s">
        <v>74</v>
      </c>
    </row>
    <row r="82" spans="1:6" ht="31.5" customHeight="1">
      <c r="A82" s="18">
        <v>24000000</v>
      </c>
      <c r="B82" s="1" t="s">
        <v>10</v>
      </c>
      <c r="C82" s="81">
        <f>D82+E82</f>
        <v>4322677</v>
      </c>
      <c r="D82" s="78">
        <f>D83+D85</f>
        <v>250000</v>
      </c>
      <c r="E82" s="78">
        <f>E84+E86</f>
        <v>4072677</v>
      </c>
      <c r="F82" s="78">
        <f>F86</f>
        <v>4038177</v>
      </c>
    </row>
    <row r="83" spans="1:6" ht="35.25" customHeight="1">
      <c r="A83" s="13">
        <v>24060300</v>
      </c>
      <c r="B83" s="49" t="s">
        <v>11</v>
      </c>
      <c r="C83" s="89">
        <f>D83</f>
        <v>250000</v>
      </c>
      <c r="D83" s="84">
        <v>250000</v>
      </c>
      <c r="E83" s="84" t="s">
        <v>74</v>
      </c>
      <c r="F83" s="83" t="s">
        <v>74</v>
      </c>
    </row>
    <row r="84" spans="1:6" ht="111.75" customHeight="1">
      <c r="A84" s="13">
        <v>24062100</v>
      </c>
      <c r="B84" s="49" t="s">
        <v>4</v>
      </c>
      <c r="C84" s="89">
        <f aca="true" t="shared" si="5" ref="C84:C92">E84</f>
        <v>34500</v>
      </c>
      <c r="D84" s="84" t="s">
        <v>74</v>
      </c>
      <c r="E84" s="84">
        <v>34500</v>
      </c>
      <c r="F84" s="83" t="s">
        <v>74</v>
      </c>
    </row>
    <row r="85" spans="1:6" ht="269.25" customHeight="1" hidden="1">
      <c r="A85" s="13">
        <v>24062200</v>
      </c>
      <c r="B85" s="117" t="s">
        <v>119</v>
      </c>
      <c r="C85" s="89">
        <f>D85</f>
        <v>0</v>
      </c>
      <c r="D85" s="84"/>
      <c r="E85" s="84" t="s">
        <v>74</v>
      </c>
      <c r="F85" s="83" t="s">
        <v>74</v>
      </c>
    </row>
    <row r="86" spans="1:8" ht="63" customHeight="1">
      <c r="A86" s="13">
        <v>24170000</v>
      </c>
      <c r="B86" s="49" t="s">
        <v>65</v>
      </c>
      <c r="C86" s="89">
        <f t="shared" si="5"/>
        <v>4038177</v>
      </c>
      <c r="D86" s="84" t="s">
        <v>74</v>
      </c>
      <c r="E86" s="84">
        <f>150000+3528800+359377</f>
        <v>4038177</v>
      </c>
      <c r="F86" s="83">
        <f>E86</f>
        <v>4038177</v>
      </c>
      <c r="H86" s="119">
        <f>E86-150000</f>
        <v>3888177</v>
      </c>
    </row>
    <row r="87" spans="1:7" s="25" customFormat="1" ht="36" customHeight="1">
      <c r="A87" s="18">
        <v>25000000</v>
      </c>
      <c r="B87" s="1" t="s">
        <v>12</v>
      </c>
      <c r="C87" s="81">
        <f t="shared" si="5"/>
        <v>40623700</v>
      </c>
      <c r="D87" s="81" t="s">
        <v>74</v>
      </c>
      <c r="E87" s="81">
        <f>E88</f>
        <v>40623700</v>
      </c>
      <c r="F87" s="78" t="s">
        <v>74</v>
      </c>
      <c r="G87" s="19"/>
    </row>
    <row r="88" spans="1:8" ht="60" customHeight="1">
      <c r="A88" s="18">
        <v>25010000</v>
      </c>
      <c r="B88" s="1" t="s">
        <v>50</v>
      </c>
      <c r="C88" s="81">
        <f t="shared" si="5"/>
        <v>40623700</v>
      </c>
      <c r="D88" s="78" t="s">
        <v>74</v>
      </c>
      <c r="E88" s="81">
        <f>E89+E90+E91+E92</f>
        <v>40623700</v>
      </c>
      <c r="F88" s="78" t="s">
        <v>74</v>
      </c>
      <c r="H88" s="124">
        <f>E88-40144900</f>
        <v>478800</v>
      </c>
    </row>
    <row r="89" spans="1:8" ht="61.5" customHeight="1">
      <c r="A89" s="54">
        <v>25010100</v>
      </c>
      <c r="B89" s="52" t="s">
        <v>47</v>
      </c>
      <c r="C89" s="89">
        <f t="shared" si="5"/>
        <v>36742000</v>
      </c>
      <c r="D89" s="91" t="s">
        <v>74</v>
      </c>
      <c r="E89" s="90">
        <f>36546200+195800</f>
        <v>36742000</v>
      </c>
      <c r="F89" s="91" t="s">
        <v>74</v>
      </c>
      <c r="H89" s="3">
        <v>195800</v>
      </c>
    </row>
    <row r="90" spans="1:8" ht="61.5" customHeight="1">
      <c r="A90" s="54">
        <v>25010200</v>
      </c>
      <c r="B90" s="121" t="s">
        <v>124</v>
      </c>
      <c r="C90" s="89">
        <f t="shared" si="5"/>
        <v>224600</v>
      </c>
      <c r="D90" s="91" t="s">
        <v>74</v>
      </c>
      <c r="E90" s="90">
        <f>224600</f>
        <v>224600</v>
      </c>
      <c r="F90" s="91" t="s">
        <v>74</v>
      </c>
      <c r="H90" s="3">
        <v>224600</v>
      </c>
    </row>
    <row r="91" spans="1:8" ht="42" customHeight="1">
      <c r="A91" s="54">
        <v>25010300</v>
      </c>
      <c r="B91" s="52" t="s">
        <v>30</v>
      </c>
      <c r="C91" s="89">
        <f t="shared" si="5"/>
        <v>3563570</v>
      </c>
      <c r="D91" s="91" t="s">
        <v>74</v>
      </c>
      <c r="E91" s="90">
        <f>3507270+56300</f>
        <v>3563570</v>
      </c>
      <c r="F91" s="91" t="s">
        <v>74</v>
      </c>
      <c r="H91" s="3">
        <v>56300</v>
      </c>
    </row>
    <row r="92" spans="1:8" ht="84.75" customHeight="1">
      <c r="A92" s="54">
        <v>25010400</v>
      </c>
      <c r="B92" s="52" t="s">
        <v>51</v>
      </c>
      <c r="C92" s="89">
        <f t="shared" si="5"/>
        <v>93530</v>
      </c>
      <c r="D92" s="91" t="s">
        <v>74</v>
      </c>
      <c r="E92" s="90">
        <f>91430+2100</f>
        <v>93530</v>
      </c>
      <c r="F92" s="91" t="s">
        <v>74</v>
      </c>
      <c r="H92" s="3">
        <v>2100</v>
      </c>
    </row>
    <row r="93" spans="1:6" ht="36.75" customHeight="1">
      <c r="A93" s="4">
        <v>30000000</v>
      </c>
      <c r="B93" s="5" t="s">
        <v>5</v>
      </c>
      <c r="C93" s="80">
        <f>D93+E93</f>
        <v>2244200</v>
      </c>
      <c r="D93" s="79">
        <f>D94</f>
        <v>20000</v>
      </c>
      <c r="E93" s="79">
        <f>E94+E102</f>
        <v>2224200</v>
      </c>
      <c r="F93" s="79">
        <f>E93</f>
        <v>2224200</v>
      </c>
    </row>
    <row r="94" spans="1:6" s="19" customFormat="1" ht="43.5" customHeight="1">
      <c r="A94" s="18">
        <v>31000000</v>
      </c>
      <c r="B94" s="1" t="s">
        <v>2</v>
      </c>
      <c r="C94" s="81">
        <f>D94+E94</f>
        <v>26000</v>
      </c>
      <c r="D94" s="81">
        <f>D95+D97</f>
        <v>20000</v>
      </c>
      <c r="E94" s="78">
        <f>E98</f>
        <v>6000</v>
      </c>
      <c r="F94" s="78">
        <f>F98</f>
        <v>6000</v>
      </c>
    </row>
    <row r="95" spans="1:6" s="21" customFormat="1" ht="133.5" customHeight="1">
      <c r="A95" s="45">
        <v>31010000</v>
      </c>
      <c r="B95" s="46" t="s">
        <v>67</v>
      </c>
      <c r="C95" s="100">
        <f>D95</f>
        <v>15000</v>
      </c>
      <c r="D95" s="100">
        <f>D96</f>
        <v>15000</v>
      </c>
      <c r="E95" s="94" t="s">
        <v>74</v>
      </c>
      <c r="F95" s="94" t="s">
        <v>74</v>
      </c>
    </row>
    <row r="96" spans="1:6" s="20" customFormat="1" ht="134.25" customHeight="1">
      <c r="A96" s="47">
        <v>31010200</v>
      </c>
      <c r="B96" s="56" t="s">
        <v>35</v>
      </c>
      <c r="C96" s="89">
        <f>D96</f>
        <v>15000</v>
      </c>
      <c r="D96" s="89">
        <v>15000</v>
      </c>
      <c r="E96" s="91" t="s">
        <v>74</v>
      </c>
      <c r="F96" s="91" t="s">
        <v>74</v>
      </c>
    </row>
    <row r="97" spans="1:6" s="21" customFormat="1" ht="50.25" customHeight="1">
      <c r="A97" s="45">
        <v>31020000</v>
      </c>
      <c r="B97" s="57" t="s">
        <v>36</v>
      </c>
      <c r="C97" s="81">
        <f>D97</f>
        <v>5000</v>
      </c>
      <c r="D97" s="100">
        <v>5000</v>
      </c>
      <c r="E97" s="91" t="s">
        <v>74</v>
      </c>
      <c r="F97" s="91" t="s">
        <v>74</v>
      </c>
    </row>
    <row r="98" spans="1:6" s="22" customFormat="1" ht="88.5" customHeight="1">
      <c r="A98" s="24">
        <v>31030000</v>
      </c>
      <c r="B98" s="10" t="s">
        <v>48</v>
      </c>
      <c r="C98" s="81">
        <f>E98</f>
        <v>6000</v>
      </c>
      <c r="D98" s="107" t="s">
        <v>74</v>
      </c>
      <c r="E98" s="107">
        <v>6000</v>
      </c>
      <c r="F98" s="107">
        <f>E98</f>
        <v>6000</v>
      </c>
    </row>
    <row r="99" spans="1:6" s="59" customFormat="1" ht="51" customHeight="1" hidden="1">
      <c r="A99" s="39">
        <v>33000000</v>
      </c>
      <c r="B99" s="58" t="s">
        <v>71</v>
      </c>
      <c r="C99" s="80">
        <f aca="true" t="shared" si="6" ref="C99:C109">D99+E99</f>
        <v>0</v>
      </c>
      <c r="D99" s="109"/>
      <c r="E99" s="109"/>
      <c r="F99" s="109"/>
    </row>
    <row r="100" spans="1:6" s="22" customFormat="1" ht="35.25" customHeight="1" hidden="1">
      <c r="A100" s="40">
        <v>33010000</v>
      </c>
      <c r="B100" s="41" t="s">
        <v>55</v>
      </c>
      <c r="C100" s="80">
        <f t="shared" si="6"/>
        <v>0</v>
      </c>
      <c r="D100" s="103"/>
      <c r="E100" s="103"/>
      <c r="F100" s="103"/>
    </row>
    <row r="101" spans="1:6" ht="135" customHeight="1" hidden="1">
      <c r="A101" s="31">
        <v>33010100</v>
      </c>
      <c r="B101" s="38" t="s">
        <v>66</v>
      </c>
      <c r="C101" s="80">
        <f t="shared" si="6"/>
        <v>0</v>
      </c>
      <c r="D101" s="95"/>
      <c r="E101" s="99"/>
      <c r="F101" s="99"/>
    </row>
    <row r="102" spans="1:6" s="22" customFormat="1" ht="54.75" customHeight="1">
      <c r="A102" s="24">
        <v>33000000</v>
      </c>
      <c r="B102" s="10" t="s">
        <v>92</v>
      </c>
      <c r="C102" s="100">
        <f>E102</f>
        <v>2218200</v>
      </c>
      <c r="D102" s="94" t="s">
        <v>74</v>
      </c>
      <c r="E102" s="107">
        <f>E103</f>
        <v>2218200</v>
      </c>
      <c r="F102" s="107">
        <f>F103</f>
        <v>2218200</v>
      </c>
    </row>
    <row r="103" spans="1:8" s="22" customFormat="1" ht="47.25" customHeight="1">
      <c r="A103" s="24">
        <v>33010000</v>
      </c>
      <c r="B103" s="10" t="s">
        <v>93</v>
      </c>
      <c r="C103" s="100">
        <f>E103</f>
        <v>2218200</v>
      </c>
      <c r="D103" s="94" t="s">
        <v>74</v>
      </c>
      <c r="E103" s="107">
        <f>E104</f>
        <v>2218200</v>
      </c>
      <c r="F103" s="107">
        <f>F104</f>
        <v>2218200</v>
      </c>
      <c r="H103" s="124">
        <f>F103-2125000</f>
        <v>93200</v>
      </c>
    </row>
    <row r="104" spans="1:6" ht="141" customHeight="1">
      <c r="A104" s="13">
        <v>33010100</v>
      </c>
      <c r="B104" s="49" t="s">
        <v>99</v>
      </c>
      <c r="C104" s="89">
        <f>E104</f>
        <v>2218200</v>
      </c>
      <c r="D104" s="92" t="s">
        <v>74</v>
      </c>
      <c r="E104" s="90">
        <f>2125000+93200</f>
        <v>2218200</v>
      </c>
      <c r="F104" s="84">
        <f>E104</f>
        <v>2218200</v>
      </c>
    </row>
    <row r="105" spans="1:10" ht="38.25" customHeight="1">
      <c r="A105" s="4">
        <v>40000000</v>
      </c>
      <c r="B105" s="5" t="s">
        <v>13</v>
      </c>
      <c r="C105" s="80">
        <f t="shared" si="6"/>
        <v>815611086</v>
      </c>
      <c r="D105" s="79">
        <f>D106</f>
        <v>801923126</v>
      </c>
      <c r="E105" s="79">
        <f>E106</f>
        <v>13687960</v>
      </c>
      <c r="F105" s="79">
        <f>F106</f>
        <v>169960</v>
      </c>
      <c r="G105" s="85"/>
      <c r="J105" s="85">
        <f>C107+C111+C112+C117+C121+C128+C127</f>
        <v>451345886</v>
      </c>
    </row>
    <row r="106" spans="1:7" s="19" customFormat="1" ht="40.5" customHeight="1">
      <c r="A106" s="18">
        <v>41000000</v>
      </c>
      <c r="B106" s="8" t="s">
        <v>14</v>
      </c>
      <c r="C106" s="81">
        <f t="shared" si="6"/>
        <v>815611086</v>
      </c>
      <c r="D106" s="78">
        <f>D107+D109</f>
        <v>801923126</v>
      </c>
      <c r="E106" s="78">
        <f>E109</f>
        <v>13687960</v>
      </c>
      <c r="F106" s="78">
        <f>F109</f>
        <v>169960</v>
      </c>
      <c r="G106" s="86"/>
    </row>
    <row r="107" spans="1:6" s="30" customFormat="1" ht="34.5" customHeight="1">
      <c r="A107" s="45">
        <v>41020600</v>
      </c>
      <c r="B107" s="69" t="s">
        <v>132</v>
      </c>
      <c r="C107" s="81">
        <f>D107</f>
        <v>9158500</v>
      </c>
      <c r="D107" s="94">
        <v>9158500</v>
      </c>
      <c r="E107" s="108" t="s">
        <v>74</v>
      </c>
      <c r="F107" s="108" t="s">
        <v>74</v>
      </c>
    </row>
    <row r="108" spans="1:6" ht="106.5" customHeight="1" hidden="1">
      <c r="A108" s="29">
        <v>41021100</v>
      </c>
      <c r="B108" s="44" t="s">
        <v>54</v>
      </c>
      <c r="C108" s="80">
        <f t="shared" si="6"/>
        <v>0</v>
      </c>
      <c r="D108" s="106"/>
      <c r="E108" s="106"/>
      <c r="F108" s="108" t="s">
        <v>74</v>
      </c>
    </row>
    <row r="109" spans="1:7" s="25" customFormat="1" ht="41.25" customHeight="1">
      <c r="A109" s="18">
        <v>41030000</v>
      </c>
      <c r="B109" s="8" t="s">
        <v>15</v>
      </c>
      <c r="C109" s="81">
        <f t="shared" si="6"/>
        <v>806452586</v>
      </c>
      <c r="D109" s="78">
        <f>D111+D112+D113+D117+D118+D119+D120+D128+D121+D110+D131+D132+D129+D127</f>
        <v>792764626</v>
      </c>
      <c r="E109" s="78">
        <f>E121+E130+E127</f>
        <v>13687960</v>
      </c>
      <c r="F109" s="108">
        <f>F121</f>
        <v>169960</v>
      </c>
      <c r="G109" s="32"/>
    </row>
    <row r="110" spans="1:7" s="25" customFormat="1" ht="77.25" customHeight="1" hidden="1">
      <c r="A110" s="18">
        <v>41030300</v>
      </c>
      <c r="B110" s="73" t="s">
        <v>103</v>
      </c>
      <c r="C110" s="89">
        <f>D110</f>
        <v>0</v>
      </c>
      <c r="D110" s="91"/>
      <c r="E110" s="91" t="s">
        <v>74</v>
      </c>
      <c r="F110" s="91" t="s">
        <v>74</v>
      </c>
      <c r="G110" s="32" t="s">
        <v>105</v>
      </c>
    </row>
    <row r="111" spans="1:6" ht="152.25" customHeight="1">
      <c r="A111" s="2">
        <v>41030600</v>
      </c>
      <c r="B111" s="60" t="s">
        <v>87</v>
      </c>
      <c r="C111" s="89">
        <f>D111</f>
        <v>228594200</v>
      </c>
      <c r="D111" s="83">
        <f>238610100-10557200+541300</f>
        <v>228594200</v>
      </c>
      <c r="E111" s="83" t="s">
        <v>74</v>
      </c>
      <c r="F111" s="83" t="s">
        <v>74</v>
      </c>
    </row>
    <row r="112" spans="1:6" ht="196.5" customHeight="1">
      <c r="A112" s="61">
        <v>41030800</v>
      </c>
      <c r="B112" s="62" t="s">
        <v>33</v>
      </c>
      <c r="C112" s="89">
        <f>D112</f>
        <v>191628200</v>
      </c>
      <c r="D112" s="83">
        <f>244714900-67525700-1500000+15939000</f>
        <v>191628200</v>
      </c>
      <c r="E112" s="83" t="s">
        <v>74</v>
      </c>
      <c r="F112" s="83" t="s">
        <v>74</v>
      </c>
    </row>
    <row r="113" spans="1:7" ht="12.75" customHeight="1" hidden="1">
      <c r="A113" s="151">
        <v>41030900</v>
      </c>
      <c r="B113" s="152" t="s">
        <v>100</v>
      </c>
      <c r="C113" s="155">
        <f>D113</f>
        <v>0</v>
      </c>
      <c r="D113" s="142">
        <f>19483500-19483500</f>
        <v>0</v>
      </c>
      <c r="E113" s="142" t="s">
        <v>74</v>
      </c>
      <c r="F113" s="142" t="s">
        <v>74</v>
      </c>
      <c r="G113" s="141"/>
    </row>
    <row r="114" spans="1:7" ht="12.75" customHeight="1" hidden="1">
      <c r="A114" s="151"/>
      <c r="B114" s="153"/>
      <c r="C114" s="156"/>
      <c r="D114" s="142"/>
      <c r="E114" s="142"/>
      <c r="F114" s="142"/>
      <c r="G114" s="141"/>
    </row>
    <row r="115" spans="1:7" ht="69.75" customHeight="1" hidden="1">
      <c r="A115" s="151"/>
      <c r="B115" s="153"/>
      <c r="C115" s="156"/>
      <c r="D115" s="142"/>
      <c r="E115" s="142"/>
      <c r="F115" s="142"/>
      <c r="G115" s="141"/>
    </row>
    <row r="116" spans="1:7" ht="315" customHeight="1" hidden="1">
      <c r="A116" s="151"/>
      <c r="B116" s="154"/>
      <c r="C116" s="157"/>
      <c r="D116" s="142"/>
      <c r="E116" s="142"/>
      <c r="F116" s="142"/>
      <c r="G116" s="141"/>
    </row>
    <row r="117" spans="1:6" ht="107.25" customHeight="1">
      <c r="A117" s="61">
        <v>41031000</v>
      </c>
      <c r="B117" s="7" t="s">
        <v>118</v>
      </c>
      <c r="C117" s="101">
        <f>D117</f>
        <v>101000</v>
      </c>
      <c r="D117" s="83">
        <f>82500+18500</f>
        <v>101000</v>
      </c>
      <c r="E117" s="83" t="s">
        <v>74</v>
      </c>
      <c r="F117" s="83" t="s">
        <v>74</v>
      </c>
    </row>
    <row r="118" spans="1:6" s="65" customFormat="1" ht="63.75" customHeight="1">
      <c r="A118" s="64">
        <v>41033900</v>
      </c>
      <c r="B118" s="49" t="s">
        <v>88</v>
      </c>
      <c r="C118" s="84">
        <f>D118</f>
        <v>188387200</v>
      </c>
      <c r="D118" s="83">
        <f>215740100-27952300+599400</f>
        <v>188387200</v>
      </c>
      <c r="E118" s="83" t="s">
        <v>74</v>
      </c>
      <c r="F118" s="92" t="s">
        <v>74</v>
      </c>
    </row>
    <row r="119" spans="1:6" ht="61.5" customHeight="1">
      <c r="A119" s="61">
        <v>41034200</v>
      </c>
      <c r="B119" s="7" t="s">
        <v>86</v>
      </c>
      <c r="C119" s="84">
        <f>D119</f>
        <v>164978000</v>
      </c>
      <c r="D119" s="83">
        <f>183816200-19345200+507000</f>
        <v>164978000</v>
      </c>
      <c r="E119" s="83" t="s">
        <v>74</v>
      </c>
      <c r="F119" s="92" t="s">
        <v>74</v>
      </c>
    </row>
    <row r="120" spans="1:6" ht="90" customHeight="1">
      <c r="A120" s="70">
        <v>41034500</v>
      </c>
      <c r="B120" s="139" t="s">
        <v>116</v>
      </c>
      <c r="C120" s="101">
        <f>D120</f>
        <v>10900000</v>
      </c>
      <c r="D120" s="110">
        <f>1000000+9900000</f>
        <v>10900000</v>
      </c>
      <c r="E120" s="110" t="s">
        <v>74</v>
      </c>
      <c r="F120" s="91" t="s">
        <v>74</v>
      </c>
    </row>
    <row r="121" spans="1:6" ht="43.5" customHeight="1">
      <c r="A121" s="70">
        <v>41035000</v>
      </c>
      <c r="B121" s="71" t="s">
        <v>101</v>
      </c>
      <c r="C121" s="107">
        <f>D121+E121</f>
        <v>14818720</v>
      </c>
      <c r="D121" s="108">
        <f>D123+D124+D125+D126</f>
        <v>1130760</v>
      </c>
      <c r="E121" s="108">
        <f>E123+E124</f>
        <v>13687960</v>
      </c>
      <c r="F121" s="108">
        <f>F123+F127</f>
        <v>169960</v>
      </c>
    </row>
    <row r="122" spans="1:6" ht="31.5" customHeight="1">
      <c r="A122" s="70"/>
      <c r="B122" s="74" t="s">
        <v>106</v>
      </c>
      <c r="C122" s="107"/>
      <c r="D122" s="108"/>
      <c r="E122" s="108"/>
      <c r="F122" s="94"/>
    </row>
    <row r="123" spans="1:6" ht="55.5" customHeight="1">
      <c r="A123" s="70"/>
      <c r="B123" s="7" t="s">
        <v>133</v>
      </c>
      <c r="C123" s="101">
        <f>D123+E123</f>
        <v>1179720</v>
      </c>
      <c r="D123" s="110">
        <v>1009760</v>
      </c>
      <c r="E123" s="110">
        <v>169960</v>
      </c>
      <c r="F123" s="91">
        <f>E123</f>
        <v>169960</v>
      </c>
    </row>
    <row r="124" spans="1:6" ht="55.5" customHeight="1">
      <c r="A124" s="61"/>
      <c r="B124" s="132" t="s">
        <v>139</v>
      </c>
      <c r="C124" s="101">
        <f>E124</f>
        <v>13518000</v>
      </c>
      <c r="D124" s="110">
        <v>0</v>
      </c>
      <c r="E124" s="110">
        <v>13518000</v>
      </c>
      <c r="F124" s="91" t="s">
        <v>74</v>
      </c>
    </row>
    <row r="125" spans="1:6" ht="108.75" customHeight="1">
      <c r="A125" s="61"/>
      <c r="B125" s="132" t="s">
        <v>140</v>
      </c>
      <c r="C125" s="101">
        <f>D125</f>
        <v>6000</v>
      </c>
      <c r="D125" s="110">
        <v>6000</v>
      </c>
      <c r="E125" s="110"/>
      <c r="F125" s="91"/>
    </row>
    <row r="126" spans="1:6" ht="108.75" customHeight="1">
      <c r="A126" s="61"/>
      <c r="B126" s="132" t="s">
        <v>141</v>
      </c>
      <c r="C126" s="101">
        <f>D126</f>
        <v>115000</v>
      </c>
      <c r="D126" s="110">
        <v>115000</v>
      </c>
      <c r="E126" s="110"/>
      <c r="F126" s="91"/>
    </row>
    <row r="127" spans="1:6" ht="171" customHeight="1">
      <c r="A127" s="70">
        <v>41035200</v>
      </c>
      <c r="B127" s="128" t="s">
        <v>138</v>
      </c>
      <c r="C127" s="101">
        <f>D127+E127</f>
        <v>442630</v>
      </c>
      <c r="D127" s="83">
        <v>442630</v>
      </c>
      <c r="E127" s="83">
        <f>442630-442630</f>
        <v>0</v>
      </c>
      <c r="F127" s="92">
        <f>E127</f>
        <v>0</v>
      </c>
    </row>
    <row r="128" spans="1:6" ht="216" customHeight="1">
      <c r="A128" s="2">
        <v>41035800</v>
      </c>
      <c r="B128" s="63" t="s">
        <v>89</v>
      </c>
      <c r="C128" s="84">
        <f>D128</f>
        <v>6602636</v>
      </c>
      <c r="D128" s="92">
        <v>6602636</v>
      </c>
      <c r="E128" s="83" t="s">
        <v>74</v>
      </c>
      <c r="F128" s="83" t="s">
        <v>74</v>
      </c>
    </row>
    <row r="129" spans="1:7" ht="186" customHeight="1" hidden="1">
      <c r="A129" s="77">
        <v>41036100</v>
      </c>
      <c r="B129" s="75" t="s">
        <v>110</v>
      </c>
      <c r="C129" s="111">
        <f>D129</f>
        <v>0</v>
      </c>
      <c r="D129" s="112"/>
      <c r="E129" s="113" t="s">
        <v>74</v>
      </c>
      <c r="F129" s="113" t="s">
        <v>74</v>
      </c>
      <c r="G129" s="75"/>
    </row>
    <row r="130" spans="1:7" ht="409.5" customHeight="1" hidden="1">
      <c r="A130" s="2">
        <v>41036600</v>
      </c>
      <c r="B130" s="82" t="s">
        <v>114</v>
      </c>
      <c r="C130" s="84">
        <f>E130</f>
        <v>0</v>
      </c>
      <c r="D130" s="92" t="s">
        <v>74</v>
      </c>
      <c r="E130" s="83"/>
      <c r="F130" s="113" t="s">
        <v>74</v>
      </c>
      <c r="G130" s="75"/>
    </row>
    <row r="131" spans="1:7" ht="97.5" customHeight="1" hidden="1">
      <c r="A131" s="2">
        <v>41037000</v>
      </c>
      <c r="B131" s="87" t="s">
        <v>115</v>
      </c>
      <c r="C131" s="84">
        <f>D131</f>
        <v>0</v>
      </c>
      <c r="D131" s="92"/>
      <c r="E131" s="83" t="s">
        <v>74</v>
      </c>
      <c r="F131" s="83" t="s">
        <v>74</v>
      </c>
      <c r="G131" s="75"/>
    </row>
    <row r="132" spans="1:6" ht="152.25" customHeight="1" hidden="1">
      <c r="A132" s="2">
        <v>41039700</v>
      </c>
      <c r="B132" s="7" t="s">
        <v>104</v>
      </c>
      <c r="C132" s="84">
        <f>D132</f>
        <v>0</v>
      </c>
      <c r="D132" s="83"/>
      <c r="E132" s="83" t="s">
        <v>74</v>
      </c>
      <c r="F132" s="83" t="s">
        <v>74</v>
      </c>
    </row>
    <row r="133" spans="1:7" ht="120" customHeight="1" hidden="1">
      <c r="A133" s="2"/>
      <c r="B133" s="7" t="s">
        <v>1</v>
      </c>
      <c r="C133" s="114"/>
      <c r="D133" s="83"/>
      <c r="E133" s="83"/>
      <c r="F133" s="83"/>
      <c r="G133" s="3" t="s">
        <v>111</v>
      </c>
    </row>
    <row r="134" spans="1:7" ht="238.5" customHeight="1" hidden="1">
      <c r="A134" s="2">
        <v>41036600</v>
      </c>
      <c r="B134" s="11" t="s">
        <v>53</v>
      </c>
      <c r="C134" s="115"/>
      <c r="D134" s="83"/>
      <c r="E134" s="83"/>
      <c r="F134" s="83"/>
      <c r="G134" s="3" t="s">
        <v>112</v>
      </c>
    </row>
    <row r="135" spans="1:10" ht="52.5" customHeight="1">
      <c r="A135" s="26"/>
      <c r="B135" s="9" t="s">
        <v>72</v>
      </c>
      <c r="C135" s="80">
        <f>D135+E135</f>
        <v>892527246</v>
      </c>
      <c r="D135" s="80">
        <f>D11+D57+D93</f>
        <v>835897669</v>
      </c>
      <c r="E135" s="80">
        <f>E57+E93+E11</f>
        <v>56629577</v>
      </c>
      <c r="F135" s="80">
        <f>F57+F93</f>
        <v>6262377</v>
      </c>
      <c r="G135" s="126">
        <f>G13+G19+G27+G39+G45+G49+G61+G71+G73+G74+G72</f>
        <v>184401669</v>
      </c>
      <c r="H135" s="127">
        <f>H49+H86+H88+H103</f>
        <v>14169177</v>
      </c>
      <c r="J135" s="119">
        <f>G135+H135</f>
        <v>198570846</v>
      </c>
    </row>
    <row r="136" spans="1:7" ht="50.25" customHeight="1">
      <c r="A136" s="26"/>
      <c r="B136" s="9" t="s">
        <v>3</v>
      </c>
      <c r="C136" s="80">
        <f>D136+E136</f>
        <v>1708138332</v>
      </c>
      <c r="D136" s="79">
        <f>D135+D105</f>
        <v>1637820795</v>
      </c>
      <c r="E136" s="79">
        <f>E11+E57+E93+E105</f>
        <v>70317537</v>
      </c>
      <c r="F136" s="79">
        <f>F57+F93+F106</f>
        <v>6432337</v>
      </c>
      <c r="G136" s="33"/>
    </row>
    <row r="137" spans="1:6" ht="27.75" customHeight="1">
      <c r="A137" s="27"/>
      <c r="B137" s="12"/>
      <c r="C137" s="12"/>
      <c r="D137" s="28"/>
      <c r="E137" s="28"/>
      <c r="F137" s="28"/>
    </row>
    <row r="138" spans="1:10" s="120" customFormat="1" ht="72.75" customHeight="1">
      <c r="A138" s="150" t="s">
        <v>122</v>
      </c>
      <c r="B138" s="150"/>
      <c r="C138" s="133"/>
      <c r="D138" s="149" t="s">
        <v>123</v>
      </c>
      <c r="E138" s="149"/>
      <c r="F138" s="149"/>
      <c r="G138" s="137">
        <f>D135-651496000</f>
        <v>184401669</v>
      </c>
      <c r="H138" s="137">
        <f>E135-42460400</f>
        <v>14169177</v>
      </c>
      <c r="J138" s="137">
        <f>C135-693956400</f>
        <v>198570846</v>
      </c>
    </row>
    <row r="142" spans="7:10" ht="24.75">
      <c r="G142" s="138">
        <f>G138-G135</f>
        <v>0</v>
      </c>
      <c r="H142" s="138">
        <f>H135-H138</f>
        <v>0</v>
      </c>
      <c r="I142" s="138">
        <f>I135-I138</f>
        <v>0</v>
      </c>
      <c r="J142" s="138">
        <f>J135-J138</f>
        <v>0</v>
      </c>
    </row>
  </sheetData>
  <sheetProtection/>
  <mergeCells count="19">
    <mergeCell ref="A138:B138"/>
    <mergeCell ref="A113:A116"/>
    <mergeCell ref="B113:B116"/>
    <mergeCell ref="D113:D116"/>
    <mergeCell ref="C113:C116"/>
    <mergeCell ref="E3:F3"/>
    <mergeCell ref="D8:D9"/>
    <mergeCell ref="D4:F4"/>
    <mergeCell ref="D138:F138"/>
    <mergeCell ref="G1:H1"/>
    <mergeCell ref="G113:G116"/>
    <mergeCell ref="E113:E116"/>
    <mergeCell ref="F113:F116"/>
    <mergeCell ref="D1:F1"/>
    <mergeCell ref="A6:F6"/>
    <mergeCell ref="A8:A9"/>
    <mergeCell ref="B8:B9"/>
    <mergeCell ref="E8:F8"/>
    <mergeCell ref="C8:C9"/>
  </mergeCells>
  <printOptions horizontalCentered="1"/>
  <pageMargins left="0.7086614173228347" right="0.15748031496062992" top="0.3937007874015748" bottom="0.3937007874015748" header="0.3937007874015748" footer="0.3937007874015748"/>
  <pageSetup fitToHeight="0" horizontalDpi="600" verticalDpi="600" orientation="portrait" paperSize="9" scale="42" r:id="rId1"/>
  <rowBreaks count="3" manualBreakCount="3">
    <brk id="42" max="5" man="1"/>
    <brk id="76" max="5" man="1"/>
    <brk id="10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User1</cp:lastModifiedBy>
  <cp:lastPrinted>2016-10-28T05:25:54Z</cp:lastPrinted>
  <dcterms:created xsi:type="dcterms:W3CDTF">2002-03-05T06:38:42Z</dcterms:created>
  <dcterms:modified xsi:type="dcterms:W3CDTF">2016-10-31T08:57:57Z</dcterms:modified>
  <cp:category/>
  <cp:version/>
  <cp:contentType/>
  <cp:contentStatus/>
</cp:coreProperties>
</file>