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60" activeTab="0"/>
  </bookViews>
  <sheets>
    <sheet name="за 2020 рік" sheetId="1" r:id="rId1"/>
  </sheets>
  <definedNames>
    <definedName name="_xlnm.Print_Titles" localSheetId="0">'за 2020 рік'!$9:$14</definedName>
    <definedName name="_xlnm.Print_Area" localSheetId="0">'за 2020 рік'!$A$1:$R$343</definedName>
  </definedNames>
  <calcPr fullCalcOnLoad="1"/>
</workbook>
</file>

<file path=xl/sharedStrings.xml><?xml version="1.0" encoding="utf-8"?>
<sst xmlns="http://schemas.openxmlformats.org/spreadsheetml/2006/main" count="425" uniqueCount="415">
  <si>
    <t>Власні надходження бюджетних установ</t>
  </si>
  <si>
    <t>Загальний фонд</t>
  </si>
  <si>
    <t>Процент</t>
  </si>
  <si>
    <t>плану</t>
  </si>
  <si>
    <t>Інші надходження</t>
  </si>
  <si>
    <t>Податок на прибуток підприємств</t>
  </si>
  <si>
    <t>Від органів державного управління</t>
  </si>
  <si>
    <t xml:space="preserve">План на </t>
  </si>
  <si>
    <t>по бюджету</t>
  </si>
  <si>
    <t>План на               I квартал 2006 року по бюджету</t>
  </si>
  <si>
    <t>Спеціальний фонд</t>
  </si>
  <si>
    <t>ВСЬОГО ДОХОДІВ</t>
  </si>
  <si>
    <t>РАЗОМ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</si>
  <si>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</si>
  <si>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</si>
  <si>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</si>
  <si>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</si>
  <si>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</si>
  <si>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неподаткові надходження</t>
  </si>
  <si>
    <t>Надходження від продажу основного капіталу</t>
  </si>
  <si>
    <t>ЗВІТ</t>
  </si>
  <si>
    <t>КОД</t>
  </si>
  <si>
    <t>ДОХОДИ</t>
  </si>
  <si>
    <t xml:space="preserve">План на                    9 місяців 2010 року </t>
  </si>
  <si>
    <t xml:space="preserve">% виконання плану                              за 9 місяців 2010 року 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</si>
  <si>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</si>
  <si>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</si>
  <si>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</si>
  <si>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</si>
  <si>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Доходи від операцій з капіталом</t>
  </si>
  <si>
    <t>РАЗОМ ДОХОДІВ (без міжбюджетних трансфертів)</t>
  </si>
  <si>
    <t>План на 9 місяців 2011 року</t>
  </si>
  <si>
    <t>% виконання плану на 9 місяців 2011 року з урахуванням змін</t>
  </si>
  <si>
    <t xml:space="preserve"> </t>
  </si>
  <si>
    <t xml:space="preserve">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</si>
  <si>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</si>
  <si>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</si>
  <si>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</si>
  <si>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</si>
  <si>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</si>
  <si>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Офіційні трансферти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</si>
  <si>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</si>
  <si>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</si>
  <si>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</si>
  <si>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від оподаткування пенсійних виплат або щомісячного довічного грошового утримання, що сплачкється (перераховується) згідно з Податковим кодексом України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</si>
  <si>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</si>
  <si>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</si>
  <si>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</si>
  <si>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</si>
  <si>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</si>
  <si>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</si>
  <si>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</si>
  <si>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</t>
  </si>
  <si>
    <t>Податок на майно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</si>
  <si>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</si>
  <si>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</si>
  <si>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</si>
  <si>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</si>
  <si>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</si>
  <si>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</si>
  <si>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</si>
  <si>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</si>
  <si>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Адмінісмтративні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</si>
  <si>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</si>
  <si>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</si>
  <si>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</si>
  <si>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</si>
  <si>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</si>
  <si>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</si>
  <si>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</si>
  <si>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</si>
  <si>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</si>
  <si>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  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</si>
  <si>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</si>
  <si>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</si>
  <si>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</si>
  <si>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</si>
  <si>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</si>
  <si>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Надходження коштів від Державного фонду дорогоцінних металів і дорогоцінного каміння 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</si>
  <si>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</si>
  <si>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</si>
  <si>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</si>
  <si>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</si>
  <si>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</si>
  <si>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</si>
  <si>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</si>
  <si>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</si>
  <si>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</si>
  <si>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</si>
  <si>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</si>
  <si>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1000</t>
  </si>
  <si>
    <t>Надання дошкільної освiти</t>
  </si>
  <si>
    <t>1010</t>
  </si>
  <si>
    <t>1020</t>
  </si>
  <si>
    <t>1090</t>
  </si>
  <si>
    <t>1150</t>
  </si>
  <si>
    <t>1100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</si>
  <si>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</si>
  <si>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</si>
  <si>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</si>
  <si>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</si>
  <si>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Забезпечення діяльності інклюзивно-ресурсних центрів</t>
  </si>
  <si>
    <t>1170</t>
  </si>
  <si>
    <t>Багатопрофільна стаціонарна медична допомога населенню</t>
  </si>
  <si>
    <t>2010</t>
  </si>
  <si>
    <t>Спеціалізована стаціонарна медична допомога населенню</t>
  </si>
  <si>
    <t>2020</t>
  </si>
  <si>
    <t>2080</t>
  </si>
  <si>
    <t>2100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</si>
  <si>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</si>
  <si>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</si>
  <si>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</si>
  <si>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</si>
  <si>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</si>
  <si>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</si>
  <si>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Забезпечення діяльності інших закладів у сфері охорони здоров"я</t>
  </si>
  <si>
    <t>2151</t>
  </si>
  <si>
    <t>Інші програми та заходи у сфері охорони здоров"я</t>
  </si>
  <si>
    <t>2152</t>
  </si>
  <si>
    <t>3000</t>
  </si>
  <si>
    <t>3011</t>
  </si>
  <si>
    <t>3012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</si>
  <si>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</si>
  <si>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</si>
  <si>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3022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</si>
  <si>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</si>
  <si>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</si>
  <si>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</si>
  <si>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</si>
  <si>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</si>
  <si>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</si>
  <si>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</si>
  <si>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</si>
  <si>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3036</t>
  </si>
  <si>
    <t>3041</t>
  </si>
  <si>
    <t>Надання допомоги при усиновленні дитини</t>
  </si>
  <si>
    <t>3042</t>
  </si>
  <si>
    <t>3043</t>
  </si>
  <si>
    <t>3044</t>
  </si>
  <si>
    <t>3045</t>
  </si>
  <si>
    <t>Надання тимчасової державної допомоги дітям</t>
  </si>
  <si>
    <t>3046</t>
  </si>
  <si>
    <t>3047</t>
  </si>
  <si>
    <t>3049</t>
  </si>
  <si>
    <t>Надання державної соціальної допомоги особам з інвалідністю з дитинства та дітям з інвалідністю</t>
  </si>
  <si>
    <t>3081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</si>
  <si>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</si>
  <si>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</si>
  <si>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</si>
  <si>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3083</t>
  </si>
  <si>
    <t>Надання допомоги на дітей одиноким матерям</t>
  </si>
  <si>
    <t>3084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</si>
  <si>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</si>
  <si>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3085</t>
  </si>
  <si>
    <t>3086</t>
  </si>
  <si>
    <t>3087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</si>
  <si>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</si>
  <si>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</si>
  <si>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3111</t>
  </si>
  <si>
    <t>3112</t>
  </si>
  <si>
    <t>3121</t>
  </si>
  <si>
    <t>3123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</si>
  <si>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</si>
  <si>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</si>
  <si>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Інші заходи та заклади молодіжної політики</t>
  </si>
  <si>
    <t>3133</t>
  </si>
  <si>
    <t>'Оздоровлення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</si>
  <si>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</si>
  <si>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</si>
  <si>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</si>
  <si>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</si>
  <si>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</si>
  <si>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</si>
  <si>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</si>
  <si>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3210</t>
  </si>
  <si>
    <t>3230</t>
  </si>
  <si>
    <t>Забезпечення діяльності  інших закладів у сфері соціального захисту і 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</si>
  <si>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</si>
  <si>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</si>
  <si>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</si>
  <si>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</si>
  <si>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</si>
  <si>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</si>
  <si>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4010</t>
  </si>
  <si>
    <t>4030</t>
  </si>
  <si>
    <t>4040</t>
  </si>
  <si>
    <t>Фінансова підтримка кінематографії</t>
  </si>
  <si>
    <t>4070</t>
  </si>
  <si>
    <t>Інші заходи в галузі культури і мистецтва</t>
  </si>
  <si>
    <t>4082</t>
  </si>
  <si>
    <t>5000</t>
  </si>
  <si>
    <t>Проведення навчально-тренувальних зборів і змагань з олімпійських видів спорту</t>
  </si>
  <si>
    <t>5011</t>
  </si>
  <si>
    <t>Проведення навчально-тренувальних зборів і змагань з неолімпійських видів спорту</t>
  </si>
  <si>
    <t>5012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</si>
  <si>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</si>
  <si>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</si>
  <si>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</si>
  <si>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</si>
  <si>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</si>
  <si>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</si>
  <si>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</si>
  <si>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5041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</si>
  <si>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</si>
  <si>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</si>
  <si>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5062</t>
  </si>
  <si>
    <t>Разом по соціально-культурній сфері та соціальному захисту населення</t>
  </si>
  <si>
    <t>6000</t>
  </si>
  <si>
    <t>6011</t>
  </si>
  <si>
    <t>Забезпечення діяльності з виробництва, транспортування, постачання теплової енергії</t>
  </si>
  <si>
    <t>6012</t>
  </si>
  <si>
    <t>Забезпечення діяльності водопровідно-каналізаційного господарства</t>
  </si>
  <si>
    <t>6013</t>
  </si>
  <si>
    <t>Інша діяльність, пов'язана з експлуатацією об`єктів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</si>
  <si>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</si>
  <si>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</si>
  <si>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</si>
  <si>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</si>
  <si>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</si>
  <si>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6082</t>
  </si>
  <si>
    <t>6086</t>
  </si>
  <si>
    <t>6090</t>
  </si>
  <si>
    <t>Економічна діяльність</t>
  </si>
  <si>
    <t>7000</t>
  </si>
  <si>
    <t>Здійснення заходів із землеустрою</t>
  </si>
  <si>
    <t>7130</t>
  </si>
  <si>
    <t>Будівництво об`єктів житлово-комунального господарства</t>
  </si>
  <si>
    <t>7310</t>
  </si>
  <si>
    <t>7321</t>
  </si>
  <si>
    <t>7322</t>
  </si>
  <si>
    <t>7323</t>
  </si>
  <si>
    <t>Будівництво установ та закладів культури</t>
  </si>
  <si>
    <t>7324</t>
  </si>
  <si>
    <t>7325</t>
  </si>
  <si>
    <t>Будівництво об`єктів комунальної  власності</t>
  </si>
  <si>
    <t>7330</t>
  </si>
  <si>
    <t>Проектування, реєставрація та охорона памʼяток архітектури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</si>
  <si>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</si>
  <si>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</si>
  <si>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</si>
  <si>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</si>
  <si>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</si>
  <si>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Виконання інвестиційних проектів за рахунок субвенцій з інших бюджетів</t>
  </si>
  <si>
    <t>7413</t>
  </si>
  <si>
    <t>7426</t>
  </si>
  <si>
    <t>7450</t>
  </si>
  <si>
    <t>7461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</si>
  <si>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</si>
  <si>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</si>
  <si>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Інши заходи у сфері звʼязку, телекомунікації та інформатики</t>
  </si>
  <si>
    <t>7530</t>
  </si>
  <si>
    <t>7610</t>
  </si>
  <si>
    <t>7622</t>
  </si>
  <si>
    <t>7640</t>
  </si>
  <si>
    <t>Проведення експертної грошової оцінки земельної ділянки чи права на неї</t>
  </si>
  <si>
    <t>7650</t>
  </si>
  <si>
    <t>7660</t>
  </si>
  <si>
    <t>7670</t>
  </si>
  <si>
    <t xml:space="preserve">Членські внески до асоціацій органів місцевого самоврядування </t>
  </si>
  <si>
    <t>7680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</si>
  <si>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</si>
  <si>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</si>
  <si>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7693</t>
  </si>
  <si>
    <t>8000</t>
  </si>
  <si>
    <t>8110</t>
  </si>
  <si>
    <t>Інші заходи громадського порядку та безпеки</t>
  </si>
  <si>
    <t>8230</t>
  </si>
  <si>
    <t>Інша діяльність у сфері екології та охорони природних ресурсів</t>
  </si>
  <si>
    <t>8330</t>
  </si>
  <si>
    <t>8340</t>
  </si>
  <si>
    <t>8410</t>
  </si>
  <si>
    <t>Обслуговування місцевого боргу</t>
  </si>
  <si>
    <t>8600</t>
  </si>
  <si>
    <t>Резервний фонд</t>
  </si>
  <si>
    <t>8700</t>
  </si>
  <si>
    <t>Міжбюджетні трансферти</t>
  </si>
  <si>
    <t>9000</t>
  </si>
  <si>
    <t>9770</t>
  </si>
  <si>
    <t>Субвенція з місцевого бюджету державному бюджету на виконання програм соціально-економічного розвитку</t>
  </si>
  <si>
    <t>9800</t>
  </si>
  <si>
    <t>ВСЬОГО ВИДАТКІВ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</si>
  <si>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</si>
  <si>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</si>
  <si>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</si>
  <si>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Інші дотації з місцевого бюджету</t>
  </si>
  <si>
    <t>9150</t>
  </si>
  <si>
    <t>Субвенція з місцевого бюджету на здіцснення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</si>
  <si>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</si>
  <si>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</si>
  <si>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Утримання та фінансова підтримка спортивних споруд</t>
  </si>
  <si>
    <t>Утримання центрів фізичної культури і спорту осіб з інвалідністю і реабілітаційних шкіл</t>
  </si>
  <si>
    <t>Підтримка спорту вищих досягнень та організацій, які здійснюють фізкультурно-спортивну діяльність в регіоні</t>
  </si>
  <si>
    <t>Реалізація проектів в рамках Надзвичайної кредитної програми для відновлення України</t>
  </si>
  <si>
    <t>Інші заходи у сфері автотранспорту</t>
  </si>
  <si>
    <t>Інші заходи у сфері електротранспорту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</si>
  <si>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</si>
  <si>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</si>
  <si>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</si>
  <si>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Відшкодування послуги з догляду за дитиною до трьох рокив"муніціпальна няня"</t>
  </si>
  <si>
    <t>Компенсаційні виплати на пільговий проїзд електротранспортом окремим категоріям громадян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</si>
  <si>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</si>
  <si>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</si>
  <si>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у зв`язку з вагітністю і пологами</t>
  </si>
  <si>
    <t>Стоматологічна допомога населенню</t>
  </si>
  <si>
    <t>Організація та проведення громадських робіт</t>
  </si>
  <si>
    <t>Забезпечення діяльності бібліотек</t>
  </si>
  <si>
    <t>Забезпечення діяльності музеїв i виставок</t>
  </si>
  <si>
    <t>Будівництво освітніх установ та закладів</t>
  </si>
  <si>
    <t>Інша діяльність щодо забезпечення житлом громадян</t>
  </si>
  <si>
    <t>Інша діяльність у сфері житлово-комунального господарства</t>
  </si>
  <si>
    <t>Придбання житла для окремих категорій населення відповідно до законодавства</t>
  </si>
  <si>
    <t>Експлуатація та технічне обслуговування житлового фонду</t>
  </si>
  <si>
    <t>Будівництво споруд, установ та закладів фізичної культури і 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</si>
  <si>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</si>
  <si>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</si>
  <si>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</si>
  <si>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</si>
  <si>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суб`єктів господарювання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</si>
  <si>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</si>
  <si>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</si>
  <si>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Природоохоронні заходи за рахунок цільових фондів</t>
  </si>
  <si>
    <t>Фінансова підтримка засобів масової інформації</t>
  </si>
  <si>
    <t>Будівництво медичних установ та закладів</t>
  </si>
  <si>
    <t>Будівництво установ та закладів соціальної сфери</t>
  </si>
  <si>
    <t>Утримання та забезпечення діяльності центрів соціальних служб для сім`ї, дітей та молоді</t>
  </si>
  <si>
    <t>Заходи державної політики з питань сім`ї</t>
  </si>
  <si>
    <t>Заходи державної політики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</si>
  <si>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</si>
  <si>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Субвенція з державного бюджету місцевим бюджетам на реалізацію проєктів в рамках Надзвичайної кредитної програми для відновлення України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</si>
  <si>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</si>
  <si>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'Будівництво мультифункціональних майданчиків для занять ігровими видами спорту</t>
  </si>
  <si>
    <t xml:space="preserve">% виконання плану                               на 2020 рік </t>
  </si>
  <si>
    <t>План на 2020 рік з урахуванням змін</t>
  </si>
  <si>
    <t>% виконання плану                     на 2020 рік з урахуванням змін</t>
  </si>
  <si>
    <t>% виконання плану                               на 2020 рік з урахуванням змін</t>
  </si>
  <si>
    <t>тис.грн</t>
  </si>
  <si>
    <t>Збір за провадження деяких видів підприємницької діяльнорсті,що спаравлявся до 1 січня 2015 року</t>
  </si>
  <si>
    <t xml:space="preserve">Збір за провадження торговедльної діяльностів (ресторанне господарство), сплачений фізичними особами, що справлявся до 1 січня 2015 року </t>
  </si>
  <si>
    <t>Збір за забруднення навколишнього природного середовища</t>
  </si>
  <si>
    <t>Надходження від сплати збору за забруднення наколишнього природного середовища фізичними особами</t>
  </si>
  <si>
    <t>Заьезпечення діяльності палаців і будинків культури, клубів, центрів дозвілля та інших клубних заходів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</si>
  <si>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</si>
  <si>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Впровадження засобів обліку витрат та регулювання води та теплової енергії</t>
  </si>
  <si>
    <t xml:space="preserve">                Додаток </t>
  </si>
  <si>
    <t>Рентна плата за спеціальне використання лісових ресурсів</t>
  </si>
  <si>
    <t>Рентна плата за 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</si>
  <si>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</si>
  <si>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>Концесійні платежі щодо об'єктів комунальної власності (які мають цільове спрямування згідно із законом)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</si>
  <si>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</si>
  <si>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</si>
  <si>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</si>
  <si>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0100</t>
  </si>
  <si>
    <t>0150</t>
  </si>
  <si>
    <t>0180</t>
  </si>
  <si>
    <t>Інша діяльність у сфері державного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</si>
  <si>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</si>
  <si>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</si>
  <si>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</si>
  <si>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</si>
  <si>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</si>
  <si>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Пільгове медичне обслуговування осіб, які постраждали внаслідок Чорнобильської катастрофи</t>
  </si>
  <si>
    <t>ВСЬОГО ВИТРАТ:</t>
  </si>
  <si>
    <t>ВИДАТКИ</t>
  </si>
  <si>
    <t>ФІНАНСУВАННЯ</t>
  </si>
  <si>
    <t>Погашення зовнішнього середньострокового зобов'язання                                                                                                              (зовнішнього місцевого запозичення (кредиту) від Північної Екологічної Фінансової Корпорації (НЕФКО) )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</si>
  <si>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сім’ях, грошового забезпечення батькам–вихователям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</si>
  <si>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Показники міського бюджету згідно з бюджетною класифікацією</t>
  </si>
  <si>
    <r>
      <t>Акцизний податок з реалізації суб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єктами господарювання роздрібної торгівлі підакцизних товарів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</si>
  <si>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</si>
  <si>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</si>
  <si>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</si>
  <si>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</si>
  <si>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Надходження від скидів забруднюючих речовин безпосередньо у водні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єкти </t>
    </r>
  </si>
  <si>
    <r>
      <t>Надходження від розміщення відходів у спеціально відведених для цього місцях чи на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єктах, крім розміщення окремих видів відходів як вторинної сировини </t>
    </r>
  </si>
  <si>
    <r>
      <t>Частина чистого прибутку (доходу) державних або комунальних унітарних підприємств та їх об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  </r>
  </si>
  <si>
    <r>
      <t>Частина чистого прибутку (доходу) комунальних унітарних підприємств та їх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єднань, що вилучається до відповідного місцевого бюджету</t>
    </r>
  </si>
  <si>
    <r>
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язаних з такою державною реєстрацією</t>
    </r>
  </si>
  <si>
    <r>
      <t>Державне мито,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язане з видачею та оформленням закордонних паспортів (посвідок) та паспортів громадян України  </t>
    </r>
  </si>
  <si>
    <r>
  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язку з тимчасовим невикористанням земельних ділянок </t>
    </r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</si>
  <si>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</si>
  <si>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 доплат медичним та іншим працівникам закладів охорони здоров'я за рахунок відповідної субвенції з державного бюджету</t>
  </si>
  <si>
    <t xml:space="preserve">Субвенція з місцевого бюджету на реалізацію програми "Спроможна школа для кращих результатів" за рахунок відповідної субвенції  з державного бюджету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</si>
  <si>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 з державного бюджету</t>
  </si>
  <si>
    <t>Субвенція з місцевого бюджету на проведення виборів депутатів місцевих рад та сільських, селищних, міських голів,  за рахунок відповідної субвенції з державного бюджету</t>
  </si>
  <si>
    <t>Проведення місцевих виборів та референдумів,забезпечення діяльності виборчої комісії Автономної Республіки Крим</t>
  </si>
  <si>
    <t>0190</t>
  </si>
  <si>
    <t xml:space="preserve">Проведення місцевих виборів </t>
  </si>
  <si>
    <t>0191</t>
  </si>
  <si>
    <t>Виконання інвестиційних проєктів в рамках здійснення заходів щодо соціально-економічного розвитку окремих територій</t>
  </si>
  <si>
    <t xml:space="preserve"> про виконання міського  бюджету по доходах і витратах за  2020 рік</t>
  </si>
  <si>
    <t>Виконано за                                                                              2020 рік</t>
  </si>
  <si>
    <t>Виконано за                                                               2020 рік</t>
  </si>
  <si>
    <t>Надходження коштів з рахунків виборчих фондів</t>
  </si>
  <si>
    <t>Субвенція з місцевого бюджету на проєктні, будівельно-ремонтні роботи,придбання житла та приміщень для розвитку сісейних та інших форм виховання, наближених до сімейних, та забезпечення житлом дітей-сиріт, дітей, розбавлених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</si>
  <si>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</si>
  <si>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r>
      <t>Державне управління</t>
    </r>
    <r>
      <rPr>
        <sz val="18"/>
        <rFont val="Times New Roman"/>
        <family val="1"/>
      </rPr>
      <t>, у тому числі</t>
    </r>
  </si>
  <si>
    <t>Надання позашкільної освіти закладами позашкільної освіти, заходи із позашкільної роботи з дітьми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</si>
  <si>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</si>
  <si>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міжшкільними ресурсними центрами</t>
  </si>
  <si>
    <t>Методичне забезпечення діяльності навчальних закладів</t>
  </si>
  <si>
    <t>Надання спеціальної освіти мистецькими школами</t>
  </si>
  <si>
    <t>Виконання заходів  в рамках реалізації програми "Спроможна школа для кращих результатів"</t>
  </si>
  <si>
    <r>
      <t>Освіта</t>
    </r>
    <r>
      <rPr>
        <sz val="18"/>
        <rFont val="Times New Roman"/>
        <family val="1"/>
      </rPr>
      <t>, у тому числі</t>
    </r>
  </si>
  <si>
    <t xml:space="preserve">Амбулаторно-поліклінічна допомога населенню, крім первинної медичної допомоги </t>
  </si>
  <si>
    <r>
      <t xml:space="preserve">Охорона здоров’я, </t>
    </r>
    <r>
      <rPr>
        <sz val="18"/>
        <rFont val="Times New Roman"/>
        <family val="1"/>
      </rPr>
      <t>у тому числі</t>
    </r>
    <r>
      <rPr>
        <b/>
        <sz val="18"/>
        <rFont val="Times New Roman"/>
        <family val="1"/>
      </rPr>
      <t xml:space="preserve"> </t>
    </r>
  </si>
  <si>
    <r>
      <t xml:space="preserve">Соціальний захист та соціальне забезпечення, </t>
    </r>
    <r>
      <rPr>
        <sz val="18"/>
        <rFont val="Times New Roman"/>
        <family val="1"/>
      </rPr>
      <t>у тому числі</t>
    </r>
  </si>
  <si>
    <r>
      <t>Надання державної соціальної  допомоги малозабезпеченим сім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ям</t>
    </r>
  </si>
  <si>
    <r>
      <t>Надання допомоги на дітей, які виховуються у багатодітних сім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ях</t>
    </r>
  </si>
  <si>
    <r>
      <t>Фізична культура і спорт</t>
    </r>
    <r>
      <rPr>
        <sz val="18"/>
        <rFont val="Times New Roman"/>
        <family val="1"/>
      </rPr>
      <t>, у тому числі</t>
    </r>
  </si>
  <si>
    <r>
      <t xml:space="preserve">Житлово-комунальне господарство, </t>
    </r>
    <r>
      <rPr>
        <sz val="18"/>
        <rFont val="Times New Roman"/>
        <family val="1"/>
      </rPr>
      <t>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тому числі</t>
    </r>
  </si>
  <si>
    <r>
      <t>І</t>
    </r>
    <r>
      <rPr>
        <b/>
        <sz val="18"/>
        <rFont val="Times New Roman"/>
        <family val="1"/>
      </rPr>
      <t>нша діяльність</t>
    </r>
  </si>
  <si>
    <t>Секретар міської ради</t>
  </si>
  <si>
    <t>Наталія КТІТАРОВА</t>
  </si>
  <si>
    <t xml:space="preserve">                до рішення міської ради</t>
  </si>
  <si>
    <t xml:space="preserve">                від  _____________ №_______________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</si>
</sst>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&quot;р.&quot;"/>
  </numFmts>
  <fonts count="81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20"/>
      <name val="Times New Roman"/>
      <family val="1"/>
    </font>
    <font>
      <sz val="30"/>
      <name val="Arial Cyr"/>
      <family val="2"/>
    </font>
    <font>
      <sz val="20"/>
      <name val="Arial Cyr"/>
      <family val="2"/>
    </font>
    <font>
      <b/>
      <sz val="34"/>
      <name val="Times New Roman"/>
      <family val="1"/>
    </font>
    <font>
      <sz val="34"/>
      <name val="Times New Roman"/>
      <family val="1"/>
    </font>
    <font>
      <sz val="34"/>
      <name val="Arial Cyr"/>
      <family val="2"/>
    </font>
    <font>
      <b/>
      <sz val="34"/>
      <name val="Arial Cyr"/>
      <family val="2"/>
    </font>
    <font>
      <sz val="60"/>
      <name val="Times New Roman"/>
      <family val="1"/>
    </font>
    <font>
      <sz val="36"/>
      <name val="Times New Roman"/>
      <family val="1"/>
    </font>
    <font>
      <sz val="36"/>
      <name val="Arial Cyr"/>
      <family val="2"/>
    </font>
    <font>
      <b/>
      <sz val="45"/>
      <name val="Times New Roman"/>
      <family val="1"/>
    </font>
    <font>
      <sz val="45"/>
      <name val="Arial Cyr"/>
      <family val="2"/>
    </font>
    <font>
      <sz val="70"/>
      <name val="Times New Roman"/>
      <family val="1"/>
    </font>
    <font>
      <sz val="70"/>
      <name val="Arial Cyr"/>
      <family val="2"/>
    </font>
    <font>
      <sz val="4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2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b/>
      <sz val="18"/>
      <name val="Arial Cyr"/>
      <family val="0"/>
    </font>
    <font>
      <sz val="18"/>
      <name val="Arial Cyr"/>
      <family val="0"/>
    </font>
    <font>
      <sz val="18"/>
      <name val="Rockwell Condensed"/>
      <family val="1"/>
    </font>
    <font>
      <b/>
      <i/>
      <sz val="20"/>
      <name val="Times New Roman"/>
      <family val="1"/>
    </font>
    <font>
      <b/>
      <sz val="14"/>
      <name val="Times New Roman"/>
      <family val="1"/>
    </font>
    <font>
      <sz val="24"/>
      <name val="Arial Cyr"/>
      <family val="2"/>
    </font>
    <font>
      <b/>
      <sz val="28"/>
      <name val="Times New Roman"/>
      <family val="1"/>
    </font>
    <font>
      <b/>
      <sz val="28"/>
      <name val="Arial Cyr"/>
      <family val="2"/>
    </font>
    <font>
      <sz val="28"/>
      <name val="Arial Cyr"/>
      <family val="2"/>
    </font>
    <font>
      <sz val="28.5"/>
      <name val="Times New Roman"/>
      <family val="1"/>
    </font>
    <font>
      <i/>
      <sz val="20"/>
      <name val="Times New Roman"/>
      <family val="1"/>
    </font>
    <font>
      <b/>
      <sz val="20"/>
      <name val="Arial Cyr"/>
      <family val="2"/>
    </font>
    <font>
      <sz val="2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10"/>
      <name val="Arial Cyr"/>
      <family val="2"/>
    </font>
    <font>
      <sz val="10"/>
      <color indexed="10"/>
      <name val="Arial Cyr"/>
      <family val="2"/>
    </font>
    <font>
      <sz val="16"/>
      <color indexed="10"/>
      <name val="Arial Cyr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rgb="FFFF0000"/>
      <name val="Arial Cyr"/>
      <family val="2"/>
    </font>
    <font>
      <sz val="10"/>
      <color rgb="FFFF0000"/>
      <name val="Arial Cyr"/>
      <family val="2"/>
    </font>
    <font>
      <sz val="16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180" fontId="20" fillId="0" borderId="0" xfId="0" applyNumberFormat="1" applyFont="1" applyAlignment="1">
      <alignment/>
    </xf>
    <xf numFmtId="18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180" fontId="2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80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80" fontId="21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180" fontId="21" fillId="0" borderId="0" xfId="0" applyNumberFormat="1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80" fontId="21" fillId="0" borderId="0" xfId="0" applyNumberFormat="1" applyFont="1" applyFill="1" applyAlignment="1">
      <alignment horizontal="center" vertical="center" wrapText="1"/>
    </xf>
    <xf numFmtId="180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80" fontId="22" fillId="0" borderId="0" xfId="0" applyNumberFormat="1" applyFont="1" applyAlignment="1">
      <alignment/>
    </xf>
    <xf numFmtId="180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92" fontId="3" fillId="0" borderId="12" xfId="0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3" fillId="0" borderId="12" xfId="0" applyNumberFormat="1" applyFont="1" applyFill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Fill="1" applyBorder="1" applyAlignment="1">
      <alignment horizontal="center" vertical="center"/>
    </xf>
    <xf numFmtId="192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>
      <alignment horizontal="center" vertical="center"/>
    </xf>
    <xf numFmtId="192" fontId="24" fillId="0" borderId="12" xfId="0" applyNumberFormat="1" applyFont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center" vertical="center" wrapText="1"/>
    </xf>
    <xf numFmtId="192" fontId="5" fillId="0" borderId="12" xfId="0" applyNumberFormat="1" applyFont="1" applyBorder="1" applyAlignment="1">
      <alignment/>
    </xf>
    <xf numFmtId="192" fontId="24" fillId="0" borderId="12" xfId="0" applyNumberFormat="1" applyFont="1" applyBorder="1" applyAlignment="1">
      <alignment horizontal="center" vertical="center"/>
    </xf>
    <xf numFmtId="192" fontId="24" fillId="0" borderId="12" xfId="0" applyNumberFormat="1" applyFont="1" applyFill="1" applyBorder="1" applyAlignment="1">
      <alignment horizontal="center" vertical="center"/>
    </xf>
    <xf numFmtId="192" fontId="24" fillId="0" borderId="12" xfId="0" applyNumberFormat="1" applyFont="1" applyFill="1" applyBorder="1" applyAlignment="1" applyProtection="1">
      <alignment horizontal="center" vertical="center"/>
      <protection locked="0"/>
    </xf>
    <xf numFmtId="192" fontId="5" fillId="0" borderId="12" xfId="0" applyNumberFormat="1" applyFont="1" applyFill="1" applyBorder="1" applyAlignment="1">
      <alignment/>
    </xf>
    <xf numFmtId="192" fontId="3" fillId="0" borderId="12" xfId="0" applyNumberFormat="1" applyFont="1" applyBorder="1" applyAlignment="1">
      <alignment vertical="center" wrapText="1"/>
    </xf>
    <xf numFmtId="192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/>
    </xf>
    <xf numFmtId="192" fontId="24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textRotation="90"/>
    </xf>
    <xf numFmtId="192" fontId="3" fillId="0" borderId="14" xfId="0" applyNumberFormat="1" applyFont="1" applyFill="1" applyBorder="1" applyAlignment="1">
      <alignment horizontal="center" vertical="center"/>
    </xf>
    <xf numFmtId="192" fontId="3" fillId="0" borderId="14" xfId="0" applyNumberFormat="1" applyFont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 wrapText="1"/>
    </xf>
    <xf numFmtId="192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3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27" fillId="0" borderId="0" xfId="0" applyNumberFormat="1" applyFont="1" applyBorder="1" applyAlignment="1">
      <alignment/>
    </xf>
    <xf numFmtId="192" fontId="22" fillId="0" borderId="0" xfId="0" applyNumberFormat="1" applyFont="1" applyBorder="1" applyAlignment="1">
      <alignment/>
    </xf>
    <xf numFmtId="192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180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vertical="center" wrapText="1"/>
    </xf>
    <xf numFmtId="0" fontId="26" fillId="0" borderId="12" xfId="0" applyFont="1" applyFill="1" applyBorder="1" applyAlignment="1" applyProtection="1">
      <alignment vertical="center" wrapText="1"/>
      <protection locked="0"/>
    </xf>
    <xf numFmtId="0" fontId="25" fillId="0" borderId="12" xfId="0" applyFont="1" applyBorder="1" applyAlignment="1">
      <alignment vertical="center" wrapText="1"/>
    </xf>
    <xf numFmtId="0" fontId="25" fillId="0" borderId="12" xfId="0" applyFont="1" applyFill="1" applyBorder="1" applyAlignment="1" applyProtection="1">
      <alignment vertical="center" wrapText="1"/>
      <protection locked="0"/>
    </xf>
    <xf numFmtId="0" fontId="30" fillId="0" borderId="12" xfId="0" applyFont="1" applyBorder="1" applyAlignment="1">
      <alignment vertical="center" wrapText="1"/>
    </xf>
    <xf numFmtId="0" fontId="26" fillId="0" borderId="12" xfId="0" applyFont="1" applyFill="1" applyBorder="1" applyAlignment="1" applyProtection="1">
      <alignment horizontal="justify" vertical="center" wrapText="1"/>
      <protection locked="0"/>
    </xf>
    <xf numFmtId="0" fontId="25" fillId="0" borderId="12" xfId="0" applyFont="1" applyFill="1" applyBorder="1" applyAlignment="1" applyProtection="1">
      <alignment horizontal="justify" vertical="center" wrapText="1"/>
      <protection locked="0"/>
    </xf>
    <xf numFmtId="0" fontId="25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25" fillId="0" borderId="12" xfId="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192" fontId="31" fillId="0" borderId="12" xfId="0" applyNumberFormat="1" applyFont="1" applyFill="1" applyBorder="1" applyAlignment="1">
      <alignment horizontal="center" vertical="center"/>
    </xf>
    <xf numFmtId="192" fontId="78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192" fontId="32" fillId="0" borderId="0" xfId="0" applyNumberFormat="1" applyFont="1" applyBorder="1" applyAlignment="1">
      <alignment horizontal="center" vertical="center" wrapText="1"/>
    </xf>
    <xf numFmtId="192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180" fontId="35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center" vertical="center" wrapText="1"/>
    </xf>
    <xf numFmtId="192" fontId="3" fillId="0" borderId="13" xfId="0" applyNumberFormat="1" applyFont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92" fontId="3" fillId="33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80" fontId="24" fillId="0" borderId="12" xfId="0" applyNumberFormat="1" applyFont="1" applyBorder="1" applyAlignment="1">
      <alignment horizontal="center" vertical="center" wrapText="1"/>
    </xf>
    <xf numFmtId="192" fontId="24" fillId="0" borderId="12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92" fontId="3" fillId="0" borderId="14" xfId="0" applyNumberFormat="1" applyFont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 wrapText="1"/>
    </xf>
    <xf numFmtId="192" fontId="3" fillId="0" borderId="12" xfId="0" applyNumberFormat="1" applyFont="1" applyBorder="1" applyAlignment="1">
      <alignment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92" fontId="27" fillId="34" borderId="0" xfId="0" applyNumberFormat="1" applyFont="1" applyFill="1" applyBorder="1" applyAlignment="1">
      <alignment/>
    </xf>
    <xf numFmtId="192" fontId="22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92" fontId="5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192" fontId="38" fillId="0" borderId="12" xfId="0" applyNumberFormat="1" applyFont="1" applyFill="1" applyBorder="1" applyAlignment="1">
      <alignment horizontal="center" vertical="center"/>
    </xf>
    <xf numFmtId="192" fontId="39" fillId="0" borderId="12" xfId="0" applyNumberFormat="1" applyFont="1" applyBorder="1" applyAlignment="1">
      <alignment/>
    </xf>
    <xf numFmtId="180" fontId="3" fillId="0" borderId="14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 quotePrefix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180" fontId="24" fillId="0" borderId="14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 quotePrefix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92" fontId="3" fillId="35" borderId="12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24" fillId="0" borderId="16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 wrapText="1"/>
    </xf>
    <xf numFmtId="180" fontId="3" fillId="34" borderId="14" xfId="0" applyNumberFormat="1" applyFont="1" applyFill="1" applyBorder="1" applyAlignment="1">
      <alignment horizontal="center" vertical="center" wrapText="1"/>
    </xf>
    <xf numFmtId="192" fontId="3" fillId="34" borderId="12" xfId="0" applyNumberFormat="1" applyFont="1" applyFill="1" applyBorder="1" applyAlignment="1">
      <alignment horizontal="center" vertical="center" wrapText="1"/>
    </xf>
    <xf numFmtId="192" fontId="24" fillId="34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80" fontId="32" fillId="0" borderId="0" xfId="0" applyNumberFormat="1" applyFont="1" applyBorder="1" applyAlignment="1">
      <alignment horizontal="center" vertical="center" wrapText="1"/>
    </xf>
    <xf numFmtId="192" fontId="80" fillId="0" borderId="0" xfId="0" applyNumberFormat="1" applyFont="1" applyBorder="1" applyAlignment="1">
      <alignment/>
    </xf>
    <xf numFmtId="192" fontId="80" fillId="36" borderId="0" xfId="0" applyNumberFormat="1" applyFont="1" applyFill="1" applyBorder="1" applyAlignment="1">
      <alignment/>
    </xf>
    <xf numFmtId="192" fontId="78" fillId="36" borderId="0" xfId="0" applyNumberFormat="1" applyFont="1" applyFill="1" applyBorder="1" applyAlignment="1">
      <alignment/>
    </xf>
    <xf numFmtId="0" fontId="79" fillId="36" borderId="0" xfId="0" applyFont="1" applyFill="1" applyBorder="1" applyAlignment="1">
      <alignment/>
    </xf>
    <xf numFmtId="0" fontId="79" fillId="36" borderId="0" xfId="0" applyFont="1" applyFill="1" applyAlignment="1">
      <alignment/>
    </xf>
    <xf numFmtId="0" fontId="25" fillId="33" borderId="12" xfId="0" applyFont="1" applyFill="1" applyBorder="1" applyAlignment="1">
      <alignment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92" fontId="3" fillId="33" borderId="12" xfId="0" applyNumberFormat="1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vertical="center"/>
    </xf>
    <xf numFmtId="180" fontId="24" fillId="33" borderId="12" xfId="0" applyNumberFormat="1" applyFont="1" applyFill="1" applyBorder="1" applyAlignment="1">
      <alignment horizontal="center" vertical="center" wrapText="1"/>
    </xf>
    <xf numFmtId="192" fontId="24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19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9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192" fontId="3" fillId="0" borderId="13" xfId="0" applyNumberFormat="1" applyFont="1" applyBorder="1" applyAlignment="1">
      <alignment horizontal="center" vertical="center" wrapText="1"/>
    </xf>
    <xf numFmtId="192" fontId="3" fillId="0" borderId="14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192" fontId="3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center" vertical="center" wrapText="1"/>
    </xf>
    <xf numFmtId="192" fontId="3" fillId="0" borderId="15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192" fontId="3" fillId="0" borderId="13" xfId="0" applyNumberFormat="1" applyFont="1" applyBorder="1" applyAlignment="1">
      <alignment horizontal="center" vertical="center" wrapText="1"/>
    </xf>
    <xf numFmtId="192" fontId="3" fillId="0" borderId="15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center" vertical="center" wrapText="1"/>
    </xf>
    <xf numFmtId="192" fontId="3" fillId="0" borderId="14" xfId="0" applyNumberFormat="1" applyFont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9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9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textRotation="90" wrapText="1"/>
    </xf>
    <xf numFmtId="180" fontId="25" fillId="0" borderId="12" xfId="0" applyNumberFormat="1" applyFont="1" applyBorder="1" applyAlignment="1">
      <alignment horizontal="center" vertical="center" textRotation="90" wrapText="1"/>
    </xf>
    <xf numFmtId="0" fontId="40" fillId="0" borderId="0" xfId="0" applyFont="1" applyAlignment="1">
      <alignment horizontal="left" vertical="center"/>
    </xf>
    <xf numFmtId="180" fontId="40" fillId="0" borderId="0" xfId="0" applyNumberFormat="1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192" fontId="3" fillId="0" borderId="12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textRotation="90" wrapText="1"/>
    </xf>
    <xf numFmtId="192" fontId="3" fillId="0" borderId="13" xfId="0" applyNumberFormat="1" applyFont="1" applyFill="1" applyBorder="1" applyAlignment="1">
      <alignment horizontal="center" vertical="center"/>
    </xf>
    <xf numFmtId="192" fontId="3" fillId="0" borderId="15" xfId="0" applyNumberFormat="1" applyFont="1" applyFill="1" applyBorder="1" applyAlignment="1">
      <alignment horizontal="center" vertical="center"/>
    </xf>
    <xf numFmtId="192" fontId="3" fillId="0" borderId="14" xfId="0" applyNumberFormat="1" applyFont="1" applyFill="1" applyBorder="1" applyAlignment="1">
      <alignment horizontal="center" vertical="center"/>
    </xf>
    <xf numFmtId="19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25" fillId="0" borderId="12" xfId="0" applyNumberFormat="1" applyFont="1" applyFill="1" applyBorder="1" applyAlignment="1">
      <alignment horizontal="center" vertical="center" textRotation="90" wrapText="1"/>
    </xf>
    <xf numFmtId="192" fontId="3" fillId="0" borderId="13" xfId="0" applyNumberFormat="1" applyFont="1" applyFill="1" applyBorder="1" applyAlignment="1" applyProtection="1">
      <alignment horizontal="center" vertical="center" wrapText="1"/>
      <protection/>
    </xf>
    <xf numFmtId="192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 wrapText="1"/>
    </xf>
    <xf numFmtId="192" fontId="3" fillId="0" borderId="13" xfId="0" applyNumberFormat="1" applyFont="1" applyBorder="1" applyAlignment="1">
      <alignment horizontal="center" vertical="center"/>
    </xf>
    <xf numFmtId="192" fontId="3" fillId="0" borderId="14" xfId="0" applyNumberFormat="1" applyFon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10086975</xdr:colOff>
      <xdr:row>199</xdr:row>
      <xdr:rowOff>485775</xdr:rowOff>
    </xdr:from>
    <xdr:to>
      <xdr:col>1</xdr:col>
      <xdr:colOff>714375</xdr:colOff>
      <xdr:row>199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10086975" y="881253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402"/>
  <sheetViews>
    <sheetView tabSelected="1" view="pageBreakPreview" zoomScale="50" zoomScaleSheetLayoutView="50" zoomScalePageLayoutView="40" workbookViewId="0" topLeftCell="P1">
      <selection activeCell="S48" sqref="S48"/>
    </sheetView>
  </sheetViews>
  <sheetFormatPr defaultColWidth="9.00390625" defaultRowHeight="12.75"/>
  <cols>
    <col min="1" max="1" width="132.375" style="34" customWidth="1"/>
    <col min="2" max="2" width="20.375" style="1" customWidth="1"/>
    <col min="3" max="3" width="26.625" style="31" customWidth="1"/>
    <col min="4" max="4" width="36.125" style="5" hidden="1" customWidth="1"/>
    <col min="5" max="5" width="6.25390625" style="1" hidden="1" customWidth="1"/>
    <col min="6" max="6" width="43.875" style="1" hidden="1" customWidth="1"/>
    <col min="7" max="7" width="27.875" style="24" customWidth="1"/>
    <col min="8" max="8" width="41.00390625" style="1" hidden="1" customWidth="1"/>
    <col min="9" max="9" width="20.375" style="1" customWidth="1"/>
    <col min="10" max="10" width="35.125" style="1" hidden="1" customWidth="1"/>
    <col min="11" max="11" width="23.375" style="32" customWidth="1"/>
    <col min="12" max="12" width="21.125" style="35" customWidth="1"/>
    <col min="13" max="13" width="10.625" style="2" hidden="1" customWidth="1"/>
    <col min="14" max="14" width="2.25390625" style="2" hidden="1" customWidth="1"/>
    <col min="15" max="15" width="22.375" style="2" customWidth="1"/>
    <col min="16" max="16" width="24.875" style="2" customWidth="1"/>
    <col min="17" max="17" width="23.75390625" style="35" customWidth="1"/>
    <col min="18" max="18" width="19.625" style="2" customWidth="1"/>
    <col min="19" max="19" width="31.625" style="11" customWidth="1"/>
    <col min="20" max="20" width="35.25390625" style="11" customWidth="1"/>
    <col min="21" max="21" width="24.125" style="11" hidden="1" customWidth="1"/>
    <col min="22" max="22" width="30.75390625" style="11" customWidth="1"/>
    <col min="23" max="16384" width="9.125" style="1" customWidth="1"/>
  </cols>
  <sheetData>
    <row r="1" spans="1:22" s="27" customFormat="1" ht="35.25" customHeight="1">
      <c r="A1" s="43"/>
      <c r="B1" s="43"/>
      <c r="C1" s="44"/>
      <c r="D1" s="43"/>
      <c r="E1" s="43"/>
      <c r="F1" s="43"/>
      <c r="G1" s="45"/>
      <c r="H1" s="43"/>
      <c r="I1" s="43"/>
      <c r="J1" s="43"/>
      <c r="K1" s="46"/>
      <c r="L1" s="260" t="s">
        <v>343</v>
      </c>
      <c r="M1" s="260"/>
      <c r="N1" s="260"/>
      <c r="O1" s="260"/>
      <c r="P1" s="260"/>
      <c r="Q1" s="260"/>
      <c r="R1" s="260"/>
      <c r="S1" s="26"/>
      <c r="T1" s="26"/>
      <c r="U1" s="26"/>
      <c r="V1" s="26"/>
    </row>
    <row r="2" spans="1:22" s="27" customFormat="1" ht="32.25" customHeight="1">
      <c r="A2" s="43"/>
      <c r="B2" s="43"/>
      <c r="C2" s="44"/>
      <c r="D2" s="43"/>
      <c r="E2" s="43"/>
      <c r="F2" s="43"/>
      <c r="G2" s="45"/>
      <c r="H2" s="43"/>
      <c r="I2" s="43"/>
      <c r="J2" s="43"/>
      <c r="K2" s="47"/>
      <c r="L2" s="261" t="s">
        <v>413</v>
      </c>
      <c r="M2" s="261"/>
      <c r="N2" s="261"/>
      <c r="O2" s="261"/>
      <c r="P2" s="261"/>
      <c r="Q2" s="261"/>
      <c r="R2" s="261"/>
      <c r="S2" s="26"/>
      <c r="T2" s="26"/>
      <c r="U2" s="26"/>
      <c r="V2" s="26"/>
    </row>
    <row r="3" spans="1:22" s="27" customFormat="1" ht="34.5" customHeight="1">
      <c r="A3" s="43"/>
      <c r="B3" s="43"/>
      <c r="C3" s="44"/>
      <c r="D3" s="43"/>
      <c r="E3" s="43"/>
      <c r="F3" s="43"/>
      <c r="G3" s="45"/>
      <c r="H3" s="43"/>
      <c r="I3" s="43"/>
      <c r="J3" s="43"/>
      <c r="K3" s="48" t="s">
        <v>33</v>
      </c>
      <c r="L3" s="261" t="s">
        <v>414</v>
      </c>
      <c r="M3" s="261"/>
      <c r="N3" s="261"/>
      <c r="O3" s="261"/>
      <c r="P3" s="261"/>
      <c r="Q3" s="261"/>
      <c r="R3" s="261"/>
      <c r="S3" s="26"/>
      <c r="T3" s="26"/>
      <c r="U3" s="26"/>
      <c r="V3" s="26"/>
    </row>
    <row r="4" spans="1:22" s="27" customFormat="1" ht="36.75" customHeight="1">
      <c r="A4" s="43"/>
      <c r="B4" s="43"/>
      <c r="C4" s="44"/>
      <c r="D4" s="43"/>
      <c r="E4" s="43"/>
      <c r="F4" s="43"/>
      <c r="G4" s="45"/>
      <c r="H4" s="43"/>
      <c r="I4" s="43"/>
      <c r="J4" s="43"/>
      <c r="K4" s="49" t="s">
        <v>34</v>
      </c>
      <c r="L4" s="262"/>
      <c r="M4" s="262"/>
      <c r="N4" s="262"/>
      <c r="O4" s="262"/>
      <c r="P4" s="262"/>
      <c r="Q4" s="262"/>
      <c r="R4" s="262"/>
      <c r="S4" s="25"/>
      <c r="T4" s="25"/>
      <c r="U4" s="25"/>
      <c r="V4" s="26"/>
    </row>
    <row r="5" spans="1:22" s="27" customFormat="1" ht="12" customHeight="1">
      <c r="A5" s="43"/>
      <c r="B5" s="43"/>
      <c r="C5" s="44"/>
      <c r="D5" s="43"/>
      <c r="E5" s="43"/>
      <c r="F5" s="43"/>
      <c r="G5" s="45"/>
      <c r="H5" s="43"/>
      <c r="I5" s="43"/>
      <c r="J5" s="43"/>
      <c r="K5" s="248"/>
      <c r="L5" s="248"/>
      <c r="M5" s="248"/>
      <c r="N5" s="248"/>
      <c r="O5" s="248"/>
      <c r="P5" s="248"/>
      <c r="Q5" s="248"/>
      <c r="R5" s="50"/>
      <c r="S5" s="26"/>
      <c r="T5" s="26"/>
      <c r="U5" s="26"/>
      <c r="V5" s="26"/>
    </row>
    <row r="6" spans="1:22" s="27" customFormat="1" ht="35.25" customHeight="1">
      <c r="A6" s="267" t="s">
        <v>20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33"/>
      <c r="T6" s="33"/>
      <c r="U6" s="26"/>
      <c r="V6" s="26"/>
    </row>
    <row r="7" spans="1:22" s="27" customFormat="1" ht="42" customHeight="1">
      <c r="A7" s="267" t="s">
        <v>389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33"/>
      <c r="T7" s="33"/>
      <c r="U7" s="26"/>
      <c r="V7" s="26"/>
    </row>
    <row r="8" spans="1:20" ht="31.5" customHeight="1">
      <c r="A8" s="51"/>
      <c r="B8" s="51"/>
      <c r="C8" s="52"/>
      <c r="D8" s="51"/>
      <c r="E8" s="51"/>
      <c r="F8" s="51"/>
      <c r="G8" s="53"/>
      <c r="H8" s="51"/>
      <c r="I8" s="51"/>
      <c r="J8" s="51"/>
      <c r="K8" s="54"/>
      <c r="L8" s="53"/>
      <c r="M8" s="51"/>
      <c r="N8" s="51"/>
      <c r="O8" s="51"/>
      <c r="P8" s="51"/>
      <c r="Q8" s="53"/>
      <c r="R8" s="148" t="s">
        <v>335</v>
      </c>
      <c r="S8" s="22"/>
      <c r="T8" s="22"/>
    </row>
    <row r="9" spans="1:22" s="23" customFormat="1" ht="31.5" customHeight="1">
      <c r="A9" s="254" t="s">
        <v>366</v>
      </c>
      <c r="B9" s="271" t="s">
        <v>21</v>
      </c>
      <c r="C9" s="284" t="s">
        <v>1</v>
      </c>
      <c r="D9" s="285"/>
      <c r="E9" s="285"/>
      <c r="F9" s="285"/>
      <c r="G9" s="285"/>
      <c r="H9" s="285"/>
      <c r="I9" s="285"/>
      <c r="J9" s="285"/>
      <c r="K9" s="268" t="s">
        <v>10</v>
      </c>
      <c r="L9" s="268"/>
      <c r="M9" s="268"/>
      <c r="N9" s="268"/>
      <c r="O9" s="268"/>
      <c r="P9" s="269" t="s">
        <v>12</v>
      </c>
      <c r="Q9" s="269"/>
      <c r="R9" s="269"/>
      <c r="S9" s="280"/>
      <c r="T9" s="280"/>
      <c r="U9" s="280"/>
      <c r="V9" s="280"/>
    </row>
    <row r="10" spans="1:22" s="9" customFormat="1" ht="12.75" customHeight="1">
      <c r="A10" s="254"/>
      <c r="B10" s="271"/>
      <c r="C10" s="259" t="s">
        <v>332</v>
      </c>
      <c r="D10" s="272" t="s">
        <v>23</v>
      </c>
      <c r="E10" s="272" t="s">
        <v>9</v>
      </c>
      <c r="F10" s="256" t="s">
        <v>31</v>
      </c>
      <c r="G10" s="255" t="s">
        <v>390</v>
      </c>
      <c r="H10" s="272" t="s">
        <v>24</v>
      </c>
      <c r="I10" s="256" t="s">
        <v>331</v>
      </c>
      <c r="J10" s="256" t="s">
        <v>32</v>
      </c>
      <c r="K10" s="277" t="s">
        <v>332</v>
      </c>
      <c r="L10" s="255" t="s">
        <v>391</v>
      </c>
      <c r="M10" s="98" t="s">
        <v>2</v>
      </c>
      <c r="N10" s="98" t="s">
        <v>7</v>
      </c>
      <c r="O10" s="256" t="s">
        <v>333</v>
      </c>
      <c r="P10" s="259" t="s">
        <v>332</v>
      </c>
      <c r="Q10" s="255" t="s">
        <v>391</v>
      </c>
      <c r="R10" s="256" t="s">
        <v>334</v>
      </c>
      <c r="S10" s="281"/>
      <c r="T10" s="281"/>
      <c r="U10" s="12"/>
      <c r="V10" s="281"/>
    </row>
    <row r="11" spans="1:22" s="9" customFormat="1" ht="27.75" customHeight="1">
      <c r="A11" s="254"/>
      <c r="B11" s="271"/>
      <c r="C11" s="259"/>
      <c r="D11" s="272"/>
      <c r="E11" s="272"/>
      <c r="F11" s="257"/>
      <c r="G11" s="255"/>
      <c r="H11" s="272"/>
      <c r="I11" s="257"/>
      <c r="J11" s="257"/>
      <c r="K11" s="277"/>
      <c r="L11" s="255"/>
      <c r="M11" s="98" t="s">
        <v>3</v>
      </c>
      <c r="N11" s="98"/>
      <c r="O11" s="257"/>
      <c r="P11" s="259"/>
      <c r="Q11" s="255"/>
      <c r="R11" s="257"/>
      <c r="S11" s="281"/>
      <c r="T11" s="281"/>
      <c r="U11" s="12"/>
      <c r="V11" s="281"/>
    </row>
    <row r="12" spans="1:22" s="9" customFormat="1" ht="27.75" customHeight="1">
      <c r="A12" s="254"/>
      <c r="B12" s="271"/>
      <c r="C12" s="259"/>
      <c r="D12" s="272"/>
      <c r="E12" s="272"/>
      <c r="F12" s="257"/>
      <c r="G12" s="255"/>
      <c r="H12" s="272"/>
      <c r="I12" s="257"/>
      <c r="J12" s="257"/>
      <c r="K12" s="277"/>
      <c r="L12" s="255"/>
      <c r="M12" s="98" t="s">
        <v>8</v>
      </c>
      <c r="N12" s="98"/>
      <c r="O12" s="257"/>
      <c r="P12" s="259"/>
      <c r="Q12" s="255"/>
      <c r="R12" s="257"/>
      <c r="S12" s="281"/>
      <c r="T12" s="281"/>
      <c r="U12" s="12"/>
      <c r="V12" s="281"/>
    </row>
    <row r="13" spans="1:22" s="9" customFormat="1" ht="27.75" customHeight="1">
      <c r="A13" s="254"/>
      <c r="B13" s="271"/>
      <c r="C13" s="259"/>
      <c r="D13" s="272"/>
      <c r="E13" s="272"/>
      <c r="F13" s="257"/>
      <c r="G13" s="255"/>
      <c r="H13" s="272"/>
      <c r="I13" s="257"/>
      <c r="J13" s="257"/>
      <c r="K13" s="277"/>
      <c r="L13" s="255"/>
      <c r="M13" s="98"/>
      <c r="N13" s="98"/>
      <c r="O13" s="257"/>
      <c r="P13" s="259"/>
      <c r="Q13" s="255"/>
      <c r="R13" s="257"/>
      <c r="S13" s="281"/>
      <c r="T13" s="281"/>
      <c r="U13" s="12"/>
      <c r="V13" s="281"/>
    </row>
    <row r="14" spans="1:76" s="9" customFormat="1" ht="73.5" customHeight="1">
      <c r="A14" s="254"/>
      <c r="B14" s="271"/>
      <c r="C14" s="259"/>
      <c r="D14" s="272"/>
      <c r="E14" s="272"/>
      <c r="F14" s="258"/>
      <c r="G14" s="255"/>
      <c r="H14" s="272"/>
      <c r="I14" s="258"/>
      <c r="J14" s="258"/>
      <c r="K14" s="277"/>
      <c r="L14" s="255"/>
      <c r="M14" s="98"/>
      <c r="N14" s="98"/>
      <c r="O14" s="258"/>
      <c r="P14" s="259"/>
      <c r="Q14" s="255"/>
      <c r="R14" s="258"/>
      <c r="S14" s="281"/>
      <c r="T14" s="281"/>
      <c r="U14" s="12"/>
      <c r="V14" s="281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76" s="6" customFormat="1" ht="38.25" customHeight="1">
      <c r="A15" s="249" t="s">
        <v>22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1"/>
      <c r="S15" s="13"/>
      <c r="T15" s="13"/>
      <c r="U15" s="14"/>
      <c r="V15" s="13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  <row r="16" spans="1:22" s="4" customFormat="1" ht="40.5" customHeight="1">
      <c r="A16" s="115" t="s">
        <v>41</v>
      </c>
      <c r="B16" s="61">
        <v>10000000</v>
      </c>
      <c r="C16" s="62">
        <f>C18+C27+C29+C34+C46</f>
        <v>1684245.4300000002</v>
      </c>
      <c r="D16" s="62">
        <f>D17+D29++D34+D44+D46+D69</f>
        <v>0</v>
      </c>
      <c r="E16" s="62">
        <f>E17+E29++E34+E44+E46+E69</f>
        <v>0</v>
      </c>
      <c r="F16" s="62">
        <f>F17+F29++F34+F44+F46+F69</f>
        <v>0</v>
      </c>
      <c r="G16" s="62">
        <f>G17+G29++G34+G44+G46+G69</f>
        <v>1550590.17</v>
      </c>
      <c r="H16" s="62">
        <f>H17+H29++H34+H44+H46+H69</f>
        <v>0</v>
      </c>
      <c r="I16" s="62">
        <f aca="true" t="shared" si="0" ref="I16:I43">G16/C16*100</f>
        <v>92.06438339571447</v>
      </c>
      <c r="J16" s="62"/>
      <c r="K16" s="62">
        <f>K17+K29++K34+K44+K46+K69</f>
        <v>9150</v>
      </c>
      <c r="L16" s="62">
        <f>L17+L29++L34+L44+L46+L69</f>
        <v>8687</v>
      </c>
      <c r="M16" s="62">
        <f>M17+M29++M34+M44+M46+M69</f>
        <v>0</v>
      </c>
      <c r="N16" s="62">
        <f>N17+N29++N34+N44+N46+N69</f>
        <v>0</v>
      </c>
      <c r="O16" s="62">
        <f>L16/K16*100</f>
        <v>94.93989071038251</v>
      </c>
      <c r="P16" s="62">
        <f aca="true" t="shared" si="1" ref="P16:P43">C16+K16</f>
        <v>1693395.4300000002</v>
      </c>
      <c r="Q16" s="62">
        <f aca="true" t="shared" si="2" ref="Q16:Q29">G16+L16</f>
        <v>1559277.17</v>
      </c>
      <c r="R16" s="62">
        <f>Q16/P16*100</f>
        <v>92.07992075424461</v>
      </c>
      <c r="S16" s="15"/>
      <c r="T16" s="15"/>
      <c r="U16" s="15"/>
      <c r="V16" s="15"/>
    </row>
    <row r="17" spans="1:22" ht="66" customHeight="1">
      <c r="A17" s="116" t="s">
        <v>42</v>
      </c>
      <c r="B17" s="63">
        <v>11000000</v>
      </c>
      <c r="C17" s="64">
        <f aca="true" t="shared" si="3" ref="C17:H17">C18+C27</f>
        <v>860128</v>
      </c>
      <c r="D17" s="64">
        <f t="shared" si="3"/>
        <v>0</v>
      </c>
      <c r="E17" s="64">
        <f t="shared" si="3"/>
        <v>0</v>
      </c>
      <c r="F17" s="64">
        <f t="shared" si="3"/>
        <v>0</v>
      </c>
      <c r="G17" s="64">
        <f t="shared" si="3"/>
        <v>830592.8</v>
      </c>
      <c r="H17" s="64">
        <f t="shared" si="3"/>
        <v>0</v>
      </c>
      <c r="I17" s="62">
        <f t="shared" si="0"/>
        <v>96.5661854979724</v>
      </c>
      <c r="J17" s="64"/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2">
        <f t="shared" si="1"/>
        <v>860128</v>
      </c>
      <c r="Q17" s="62">
        <f t="shared" si="2"/>
        <v>830592.8</v>
      </c>
      <c r="R17" s="62">
        <f aca="true" t="shared" si="4" ref="R17:R70">Q17/P17*100</f>
        <v>96.5661854979724</v>
      </c>
      <c r="S17" s="15"/>
      <c r="T17" s="15"/>
      <c r="U17" s="16"/>
      <c r="V17" s="15"/>
    </row>
    <row r="18" spans="1:22" s="4" customFormat="1" ht="39.75" customHeight="1">
      <c r="A18" s="117" t="s">
        <v>43</v>
      </c>
      <c r="B18" s="61">
        <v>11010000</v>
      </c>
      <c r="C18" s="62">
        <f aca="true" t="shared" si="5" ref="C18:H18">C19+C20+C21+C24+C26</f>
        <v>860000</v>
      </c>
      <c r="D18" s="62">
        <f t="shared" si="5"/>
        <v>0</v>
      </c>
      <c r="E18" s="62">
        <f t="shared" si="5"/>
        <v>0</v>
      </c>
      <c r="F18" s="62">
        <f t="shared" si="5"/>
        <v>0</v>
      </c>
      <c r="G18" s="62">
        <f t="shared" si="5"/>
        <v>830464.6000000001</v>
      </c>
      <c r="H18" s="62">
        <f t="shared" si="5"/>
        <v>0</v>
      </c>
      <c r="I18" s="62">
        <f t="shared" si="0"/>
        <v>96.56565116279072</v>
      </c>
      <c r="J18" s="62"/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2">
        <f t="shared" si="1"/>
        <v>860000</v>
      </c>
      <c r="Q18" s="62">
        <f t="shared" si="2"/>
        <v>830464.6000000001</v>
      </c>
      <c r="R18" s="62">
        <f t="shared" si="4"/>
        <v>96.56565116279072</v>
      </c>
      <c r="S18" s="15"/>
      <c r="T18" s="15"/>
      <c r="U18" s="15"/>
      <c r="V18" s="15"/>
    </row>
    <row r="19" spans="1:22" ht="48.75" customHeight="1">
      <c r="A19" s="118" t="s">
        <v>35</v>
      </c>
      <c r="B19" s="65">
        <v>11010100</v>
      </c>
      <c r="C19" s="66">
        <v>828420</v>
      </c>
      <c r="D19" s="67"/>
      <c r="E19" s="68"/>
      <c r="F19" s="68"/>
      <c r="G19" s="68">
        <v>796831.9</v>
      </c>
      <c r="H19" s="68"/>
      <c r="I19" s="67">
        <f t="shared" si="0"/>
        <v>96.18694623500157</v>
      </c>
      <c r="J19" s="81"/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f t="shared" si="1"/>
        <v>828420</v>
      </c>
      <c r="Q19" s="67">
        <f t="shared" si="2"/>
        <v>796831.9</v>
      </c>
      <c r="R19" s="67">
        <f t="shared" si="4"/>
        <v>96.18694623500157</v>
      </c>
      <c r="S19" s="15"/>
      <c r="T19" s="15"/>
      <c r="U19" s="17"/>
      <c r="V19" s="15"/>
    </row>
    <row r="20" spans="1:22" ht="93.75" customHeight="1">
      <c r="A20" s="118" t="s">
        <v>36</v>
      </c>
      <c r="B20" s="65">
        <v>11010200</v>
      </c>
      <c r="C20" s="66">
        <v>15800</v>
      </c>
      <c r="D20" s="67"/>
      <c r="E20" s="68"/>
      <c r="F20" s="68"/>
      <c r="G20" s="68">
        <v>16981.1</v>
      </c>
      <c r="H20" s="68"/>
      <c r="I20" s="67">
        <f t="shared" si="0"/>
        <v>107.47531645569619</v>
      </c>
      <c r="J20" s="81"/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f t="shared" si="1"/>
        <v>15800</v>
      </c>
      <c r="Q20" s="67">
        <f t="shared" si="2"/>
        <v>16981.1</v>
      </c>
      <c r="R20" s="67">
        <f t="shared" si="4"/>
        <v>107.47531645569619</v>
      </c>
      <c r="S20" s="15"/>
      <c r="T20" s="15"/>
      <c r="U20" s="17"/>
      <c r="V20" s="15"/>
    </row>
    <row r="21" spans="1:22" ht="62.25" customHeight="1">
      <c r="A21" s="118" t="s">
        <v>37</v>
      </c>
      <c r="B21" s="65">
        <v>11010400</v>
      </c>
      <c r="C21" s="66">
        <v>4450</v>
      </c>
      <c r="D21" s="67"/>
      <c r="E21" s="68"/>
      <c r="F21" s="68"/>
      <c r="G21" s="68">
        <v>5033</v>
      </c>
      <c r="H21" s="68"/>
      <c r="I21" s="67">
        <f t="shared" si="0"/>
        <v>113.10112359550561</v>
      </c>
      <c r="J21" s="81"/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f t="shared" si="1"/>
        <v>4450</v>
      </c>
      <c r="Q21" s="67">
        <f t="shared" si="2"/>
        <v>5033</v>
      </c>
      <c r="R21" s="67">
        <f t="shared" si="4"/>
        <v>113.10112359550561</v>
      </c>
      <c r="S21" s="15"/>
      <c r="T21" s="15"/>
      <c r="U21" s="17"/>
      <c r="V21" s="15"/>
    </row>
    <row r="22" spans="1:22" ht="168" customHeight="1" hidden="1">
      <c r="A22" s="119"/>
      <c r="B22" s="65"/>
      <c r="C22" s="66"/>
      <c r="D22" s="67"/>
      <c r="E22" s="68"/>
      <c r="F22" s="68"/>
      <c r="G22" s="68"/>
      <c r="H22" s="68"/>
      <c r="I22" s="67" t="e">
        <f t="shared" si="0"/>
        <v>#DIV/0!</v>
      </c>
      <c r="J22" s="81"/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f t="shared" si="1"/>
        <v>0</v>
      </c>
      <c r="Q22" s="67">
        <f t="shared" si="2"/>
        <v>0</v>
      </c>
      <c r="R22" s="67" t="e">
        <f t="shared" si="4"/>
        <v>#DIV/0!</v>
      </c>
      <c r="S22" s="15"/>
      <c r="T22" s="15"/>
      <c r="U22" s="17"/>
      <c r="V22" s="15"/>
    </row>
    <row r="23" spans="1:22" ht="79.5" customHeight="1" hidden="1">
      <c r="A23" s="119"/>
      <c r="B23" s="65"/>
      <c r="C23" s="66"/>
      <c r="D23" s="67"/>
      <c r="E23" s="68"/>
      <c r="F23" s="68"/>
      <c r="G23" s="68"/>
      <c r="H23" s="68"/>
      <c r="I23" s="67" t="e">
        <f t="shared" si="0"/>
        <v>#DIV/0!</v>
      </c>
      <c r="J23" s="81"/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f t="shared" si="1"/>
        <v>0</v>
      </c>
      <c r="Q23" s="67">
        <f t="shared" si="2"/>
        <v>0</v>
      </c>
      <c r="R23" s="67" t="e">
        <f t="shared" si="4"/>
        <v>#DIV/0!</v>
      </c>
      <c r="S23" s="15"/>
      <c r="T23" s="15"/>
      <c r="U23" s="17"/>
      <c r="V23" s="15"/>
    </row>
    <row r="24" spans="1:22" ht="59.25" customHeight="1">
      <c r="A24" s="118" t="s">
        <v>38</v>
      </c>
      <c r="B24" s="65">
        <v>11010500</v>
      </c>
      <c r="C24" s="66">
        <v>11300</v>
      </c>
      <c r="D24" s="67"/>
      <c r="E24" s="68"/>
      <c r="F24" s="68"/>
      <c r="G24" s="68">
        <v>11587.3</v>
      </c>
      <c r="H24" s="68"/>
      <c r="I24" s="67">
        <f t="shared" si="0"/>
        <v>102.5424778761062</v>
      </c>
      <c r="J24" s="81"/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f t="shared" si="1"/>
        <v>11300</v>
      </c>
      <c r="Q24" s="67">
        <f t="shared" si="2"/>
        <v>11587.3</v>
      </c>
      <c r="R24" s="67">
        <f t="shared" si="4"/>
        <v>102.5424778761062</v>
      </c>
      <c r="S24" s="15"/>
      <c r="T24" s="15"/>
      <c r="U24" s="17"/>
      <c r="V24" s="15"/>
    </row>
    <row r="25" spans="1:22" ht="125.25" customHeight="1" hidden="1">
      <c r="A25" s="119"/>
      <c r="B25" s="65"/>
      <c r="C25" s="176"/>
      <c r="D25" s="67"/>
      <c r="E25" s="68"/>
      <c r="F25" s="68"/>
      <c r="G25" s="68"/>
      <c r="H25" s="68"/>
      <c r="I25" s="67" t="e">
        <f t="shared" si="0"/>
        <v>#DIV/0!</v>
      </c>
      <c r="J25" s="81"/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f t="shared" si="1"/>
        <v>0</v>
      </c>
      <c r="Q25" s="67">
        <f t="shared" si="2"/>
        <v>0</v>
      </c>
      <c r="R25" s="67" t="e">
        <f t="shared" si="4"/>
        <v>#DIV/0!</v>
      </c>
      <c r="S25" s="15"/>
      <c r="T25" s="15"/>
      <c r="U25" s="17"/>
      <c r="V25" s="15"/>
    </row>
    <row r="26" spans="1:22" s="4" customFormat="1" ht="75" customHeight="1">
      <c r="A26" s="119" t="s">
        <v>44</v>
      </c>
      <c r="B26" s="72">
        <v>11010900</v>
      </c>
      <c r="C26" s="66">
        <v>30</v>
      </c>
      <c r="D26" s="66"/>
      <c r="E26" s="66"/>
      <c r="F26" s="66"/>
      <c r="G26" s="68">
        <v>31.3</v>
      </c>
      <c r="H26" s="68"/>
      <c r="I26" s="67">
        <f t="shared" si="0"/>
        <v>104.33333333333334</v>
      </c>
      <c r="J26" s="81"/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f t="shared" si="1"/>
        <v>30</v>
      </c>
      <c r="Q26" s="67">
        <f t="shared" si="2"/>
        <v>31.3</v>
      </c>
      <c r="R26" s="67">
        <f t="shared" si="4"/>
        <v>104.33333333333334</v>
      </c>
      <c r="S26" s="15"/>
      <c r="T26" s="15"/>
      <c r="U26" s="15"/>
      <c r="V26" s="15"/>
    </row>
    <row r="27" spans="1:22" ht="30.75" customHeight="1">
      <c r="A27" s="117" t="s">
        <v>5</v>
      </c>
      <c r="B27" s="63">
        <v>11020000</v>
      </c>
      <c r="C27" s="64">
        <f>C28</f>
        <v>128</v>
      </c>
      <c r="D27" s="64">
        <f>D28</f>
        <v>0</v>
      </c>
      <c r="E27" s="64">
        <f>E28</f>
        <v>0</v>
      </c>
      <c r="F27" s="64">
        <f>F28</f>
        <v>0</v>
      </c>
      <c r="G27" s="64">
        <f>G28</f>
        <v>128.2</v>
      </c>
      <c r="H27" s="68"/>
      <c r="I27" s="64">
        <f t="shared" si="0"/>
        <v>100.15624999999999</v>
      </c>
      <c r="J27" s="73"/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f t="shared" si="1"/>
        <v>128</v>
      </c>
      <c r="Q27" s="64">
        <f t="shared" si="2"/>
        <v>128.2</v>
      </c>
      <c r="R27" s="64">
        <f t="shared" si="4"/>
        <v>100.15624999999999</v>
      </c>
      <c r="S27" s="15"/>
      <c r="T27" s="15"/>
      <c r="U27" s="18"/>
      <c r="V27" s="15"/>
    </row>
    <row r="28" spans="1:22" s="4" customFormat="1" ht="44.25" customHeight="1">
      <c r="A28" s="118" t="s">
        <v>45</v>
      </c>
      <c r="B28" s="75">
        <v>11020200</v>
      </c>
      <c r="C28" s="67">
        <v>128</v>
      </c>
      <c r="D28" s="84"/>
      <c r="E28" s="68"/>
      <c r="F28" s="68"/>
      <c r="G28" s="69">
        <v>128.2</v>
      </c>
      <c r="H28" s="68"/>
      <c r="I28" s="69">
        <f t="shared" si="0"/>
        <v>100.15624999999999</v>
      </c>
      <c r="J28" s="68"/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f t="shared" si="1"/>
        <v>128</v>
      </c>
      <c r="Q28" s="69">
        <f t="shared" si="2"/>
        <v>128.2</v>
      </c>
      <c r="R28" s="69">
        <f t="shared" si="4"/>
        <v>100.15624999999999</v>
      </c>
      <c r="S28" s="15"/>
      <c r="T28" s="15"/>
      <c r="U28" s="15"/>
      <c r="V28" s="15"/>
    </row>
    <row r="29" spans="1:22" ht="49.5" customHeight="1">
      <c r="A29" s="116" t="s">
        <v>46</v>
      </c>
      <c r="B29" s="63">
        <v>13000000</v>
      </c>
      <c r="C29" s="110">
        <f>C30+C32</f>
        <v>1.1300000000000001</v>
      </c>
      <c r="D29" s="79">
        <f>D30+D32</f>
        <v>0</v>
      </c>
      <c r="E29" s="79">
        <f>E30+E32</f>
        <v>0</v>
      </c>
      <c r="F29" s="79">
        <f>F30+F32</f>
        <v>0</v>
      </c>
      <c r="G29" s="64">
        <f>G30+G32</f>
        <v>2.07</v>
      </c>
      <c r="H29" s="68"/>
      <c r="I29" s="62">
        <f t="shared" si="0"/>
        <v>183.1858407079646</v>
      </c>
      <c r="J29" s="73"/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2">
        <f t="shared" si="1"/>
        <v>1.1300000000000001</v>
      </c>
      <c r="Q29" s="62">
        <f t="shared" si="2"/>
        <v>2.07</v>
      </c>
      <c r="R29" s="62">
        <f t="shared" si="4"/>
        <v>183.1858407079646</v>
      </c>
      <c r="S29" s="15"/>
      <c r="T29" s="15"/>
      <c r="U29" s="17"/>
      <c r="V29" s="15"/>
    </row>
    <row r="30" spans="1:22" ht="50.25" customHeight="1">
      <c r="A30" s="117" t="s">
        <v>344</v>
      </c>
      <c r="B30" s="61">
        <v>13010000</v>
      </c>
      <c r="C30" s="112">
        <f>C31</f>
        <v>1.1</v>
      </c>
      <c r="D30" s="62">
        <f>D31</f>
        <v>0</v>
      </c>
      <c r="E30" s="62">
        <f>E31</f>
        <v>0</v>
      </c>
      <c r="F30" s="62">
        <f>F31</f>
        <v>0</v>
      </c>
      <c r="G30" s="76">
        <f>G31</f>
        <v>2.04</v>
      </c>
      <c r="H30" s="73"/>
      <c r="I30" s="62">
        <f t="shared" si="0"/>
        <v>185.45454545454544</v>
      </c>
      <c r="J30" s="73"/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2">
        <f t="shared" si="1"/>
        <v>1.1</v>
      </c>
      <c r="Q30" s="76">
        <f>G30</f>
        <v>2.04</v>
      </c>
      <c r="R30" s="62">
        <f t="shared" si="4"/>
        <v>185.45454545454544</v>
      </c>
      <c r="S30" s="15"/>
      <c r="T30" s="15"/>
      <c r="U30" s="17"/>
      <c r="V30" s="15"/>
    </row>
    <row r="31" spans="1:22" ht="75.75" customHeight="1">
      <c r="A31" s="119" t="s">
        <v>345</v>
      </c>
      <c r="B31" s="65">
        <v>13010200</v>
      </c>
      <c r="C31" s="111">
        <v>1.1</v>
      </c>
      <c r="D31" s="84"/>
      <c r="E31" s="68"/>
      <c r="F31" s="68"/>
      <c r="G31" s="78">
        <v>2.04</v>
      </c>
      <c r="H31" s="68"/>
      <c r="I31" s="69">
        <f t="shared" si="0"/>
        <v>185.45454545454544</v>
      </c>
      <c r="J31" s="68"/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9">
        <f t="shared" si="1"/>
        <v>1.1</v>
      </c>
      <c r="Q31" s="78">
        <f aca="true" t="shared" si="6" ref="Q31:Q43">G31+L31</f>
        <v>2.04</v>
      </c>
      <c r="R31" s="69">
        <f t="shared" si="4"/>
        <v>185.45454545454544</v>
      </c>
      <c r="S31" s="15"/>
      <c r="T31" s="15"/>
      <c r="U31" s="17"/>
      <c r="V31" s="15"/>
    </row>
    <row r="32" spans="1:22" ht="47.25" customHeight="1">
      <c r="A32" s="117" t="s">
        <v>346</v>
      </c>
      <c r="B32" s="61">
        <v>13030000</v>
      </c>
      <c r="C32" s="150">
        <f>C33</f>
        <v>0.03</v>
      </c>
      <c r="D32" s="62">
        <f>D33</f>
        <v>0</v>
      </c>
      <c r="E32" s="62">
        <f>E33</f>
        <v>0</v>
      </c>
      <c r="F32" s="62">
        <f>F33</f>
        <v>0</v>
      </c>
      <c r="G32" s="79">
        <f>G33</f>
        <v>0.03</v>
      </c>
      <c r="H32" s="73"/>
      <c r="I32" s="62">
        <f t="shared" si="0"/>
        <v>100</v>
      </c>
      <c r="J32" s="73"/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79">
        <f t="shared" si="1"/>
        <v>0.03</v>
      </c>
      <c r="Q32" s="76">
        <f t="shared" si="6"/>
        <v>0.03</v>
      </c>
      <c r="R32" s="62">
        <f t="shared" si="4"/>
        <v>100</v>
      </c>
      <c r="S32" s="15"/>
      <c r="T32" s="15"/>
      <c r="U32" s="17"/>
      <c r="V32" s="15"/>
    </row>
    <row r="33" spans="1:22" ht="49.5" customHeight="1">
      <c r="A33" s="118" t="s">
        <v>47</v>
      </c>
      <c r="B33" s="75">
        <v>13030100</v>
      </c>
      <c r="C33" s="149">
        <v>0.03</v>
      </c>
      <c r="D33" s="78"/>
      <c r="E33" s="177"/>
      <c r="F33" s="177"/>
      <c r="G33" s="78">
        <v>0.03</v>
      </c>
      <c r="H33" s="68"/>
      <c r="I33" s="69">
        <f t="shared" si="0"/>
        <v>100</v>
      </c>
      <c r="J33" s="68"/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78">
        <f t="shared" si="1"/>
        <v>0.03</v>
      </c>
      <c r="Q33" s="78">
        <f t="shared" si="6"/>
        <v>0.03</v>
      </c>
      <c r="R33" s="69">
        <f t="shared" si="4"/>
        <v>100</v>
      </c>
      <c r="S33" s="15"/>
      <c r="T33" s="15"/>
      <c r="U33" s="18"/>
      <c r="V33" s="15"/>
    </row>
    <row r="34" spans="1:22" ht="35.25" customHeight="1">
      <c r="A34" s="117" t="s">
        <v>48</v>
      </c>
      <c r="B34" s="63">
        <v>14000000</v>
      </c>
      <c r="C34" s="80">
        <f>C35+C37+C40</f>
        <v>79217.9</v>
      </c>
      <c r="D34" s="80">
        <f>D35+D37+D40</f>
        <v>0</v>
      </c>
      <c r="E34" s="80">
        <f>E35+E37+E40</f>
        <v>0</v>
      </c>
      <c r="F34" s="80">
        <f>F35+F37+F40</f>
        <v>0</v>
      </c>
      <c r="G34" s="80">
        <f>G35+G37+G40</f>
        <v>80178</v>
      </c>
      <c r="H34" s="68"/>
      <c r="I34" s="62">
        <f t="shared" si="0"/>
        <v>101.21197355648155</v>
      </c>
      <c r="J34" s="68"/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2">
        <f t="shared" si="1"/>
        <v>79217.9</v>
      </c>
      <c r="Q34" s="62">
        <f t="shared" si="6"/>
        <v>80178</v>
      </c>
      <c r="R34" s="62">
        <f t="shared" si="4"/>
        <v>101.21197355648155</v>
      </c>
      <c r="S34" s="15"/>
      <c r="T34" s="15"/>
      <c r="U34" s="17"/>
      <c r="V34" s="15"/>
    </row>
    <row r="35" spans="1:22" ht="51.75" customHeight="1">
      <c r="A35" s="116" t="s">
        <v>49</v>
      </c>
      <c r="B35" s="63">
        <v>14020000</v>
      </c>
      <c r="C35" s="66">
        <f>C36</f>
        <v>8314.4</v>
      </c>
      <c r="D35" s="66">
        <f>D36</f>
        <v>0</v>
      </c>
      <c r="E35" s="66">
        <f>E36</f>
        <v>0</v>
      </c>
      <c r="F35" s="66">
        <f>F36</f>
        <v>0</v>
      </c>
      <c r="G35" s="66">
        <f>G36</f>
        <v>8566.1</v>
      </c>
      <c r="H35" s="68"/>
      <c r="I35" s="64">
        <f t="shared" si="0"/>
        <v>103.02727797556048</v>
      </c>
      <c r="J35" s="68"/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f t="shared" si="1"/>
        <v>8314.4</v>
      </c>
      <c r="Q35" s="64">
        <f t="shared" si="6"/>
        <v>8566.1</v>
      </c>
      <c r="R35" s="64">
        <f t="shared" si="4"/>
        <v>103.02727797556048</v>
      </c>
      <c r="S35" s="15"/>
      <c r="T35" s="15"/>
      <c r="U35" s="17"/>
      <c r="V35" s="15"/>
    </row>
    <row r="36" spans="1:22" ht="26.25" customHeight="1">
      <c r="A36" s="119" t="s">
        <v>50</v>
      </c>
      <c r="B36" s="65">
        <v>14021900</v>
      </c>
      <c r="C36" s="66">
        <v>8314.4</v>
      </c>
      <c r="D36" s="69"/>
      <c r="E36" s="68"/>
      <c r="F36" s="68"/>
      <c r="G36" s="68">
        <v>8566.1</v>
      </c>
      <c r="H36" s="68"/>
      <c r="I36" s="69">
        <f t="shared" si="0"/>
        <v>103.02727797556048</v>
      </c>
      <c r="J36" s="68"/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f t="shared" si="1"/>
        <v>8314.4</v>
      </c>
      <c r="Q36" s="69">
        <f t="shared" si="6"/>
        <v>8566.1</v>
      </c>
      <c r="R36" s="69">
        <f t="shared" si="4"/>
        <v>103.02727797556048</v>
      </c>
      <c r="S36" s="15"/>
      <c r="T36" s="15"/>
      <c r="U36" s="17"/>
      <c r="V36" s="15"/>
    </row>
    <row r="37" spans="1:22" s="4" customFormat="1" ht="48.75" customHeight="1">
      <c r="A37" s="116" t="s">
        <v>51</v>
      </c>
      <c r="B37" s="61">
        <v>14030000</v>
      </c>
      <c r="C37" s="62">
        <f>C38</f>
        <v>29583.5</v>
      </c>
      <c r="D37" s="62">
        <f>D38</f>
        <v>0</v>
      </c>
      <c r="E37" s="62">
        <f>E38</f>
        <v>0</v>
      </c>
      <c r="F37" s="62">
        <f>F38</f>
        <v>0</v>
      </c>
      <c r="G37" s="64">
        <f>G38</f>
        <v>29948.8</v>
      </c>
      <c r="H37" s="73"/>
      <c r="I37" s="64">
        <f t="shared" si="0"/>
        <v>101.2348099447327</v>
      </c>
      <c r="J37" s="73"/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f t="shared" si="1"/>
        <v>29583.5</v>
      </c>
      <c r="Q37" s="64">
        <f t="shared" si="6"/>
        <v>29948.8</v>
      </c>
      <c r="R37" s="64">
        <f t="shared" si="4"/>
        <v>101.2348099447327</v>
      </c>
      <c r="S37" s="15"/>
      <c r="T37" s="15"/>
      <c r="U37" s="18"/>
      <c r="V37" s="15"/>
    </row>
    <row r="38" spans="1:22" s="4" customFormat="1" ht="26.25" customHeight="1">
      <c r="A38" s="119" t="s">
        <v>50</v>
      </c>
      <c r="B38" s="75">
        <v>14031900</v>
      </c>
      <c r="C38" s="69">
        <v>29583.5</v>
      </c>
      <c r="D38" s="69"/>
      <c r="E38" s="69"/>
      <c r="F38" s="69"/>
      <c r="G38" s="69">
        <v>29948.8</v>
      </c>
      <c r="H38" s="68"/>
      <c r="I38" s="69">
        <f t="shared" si="0"/>
        <v>101.2348099447327</v>
      </c>
      <c r="J38" s="68"/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f t="shared" si="1"/>
        <v>29583.5</v>
      </c>
      <c r="Q38" s="69">
        <f t="shared" si="6"/>
        <v>29948.8</v>
      </c>
      <c r="R38" s="69">
        <f t="shared" si="4"/>
        <v>101.2348099447327</v>
      </c>
      <c r="S38" s="15"/>
      <c r="T38" s="15"/>
      <c r="U38" s="15"/>
      <c r="V38" s="15"/>
    </row>
    <row r="39" spans="1:22" ht="65.25" customHeight="1" hidden="1">
      <c r="A39" s="119"/>
      <c r="B39" s="65"/>
      <c r="C39" s="67"/>
      <c r="D39" s="67"/>
      <c r="E39" s="68"/>
      <c r="F39" s="81"/>
      <c r="G39" s="68"/>
      <c r="H39" s="68"/>
      <c r="I39" s="62" t="e">
        <f t="shared" si="0"/>
        <v>#DIV/0!</v>
      </c>
      <c r="J39" s="73"/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2">
        <f t="shared" si="1"/>
        <v>0</v>
      </c>
      <c r="Q39" s="62">
        <f t="shared" si="6"/>
        <v>0</v>
      </c>
      <c r="R39" s="62" t="e">
        <f t="shared" si="4"/>
        <v>#DIV/0!</v>
      </c>
      <c r="S39" s="15"/>
      <c r="T39" s="15"/>
      <c r="U39" s="17"/>
      <c r="V39" s="15"/>
    </row>
    <row r="40" spans="1:22" ht="48" customHeight="1">
      <c r="A40" s="116" t="s">
        <v>367</v>
      </c>
      <c r="B40" s="63">
        <v>14040000</v>
      </c>
      <c r="C40" s="64">
        <v>41320</v>
      </c>
      <c r="D40" s="64"/>
      <c r="E40" s="73"/>
      <c r="F40" s="73"/>
      <c r="G40" s="73">
        <v>41663.1</v>
      </c>
      <c r="H40" s="68"/>
      <c r="I40" s="62">
        <f t="shared" si="0"/>
        <v>100.83034849951598</v>
      </c>
      <c r="J40" s="68"/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2">
        <f t="shared" si="1"/>
        <v>41320</v>
      </c>
      <c r="Q40" s="62">
        <f t="shared" si="6"/>
        <v>41663.1</v>
      </c>
      <c r="R40" s="62">
        <f t="shared" si="4"/>
        <v>100.83034849951598</v>
      </c>
      <c r="S40" s="15"/>
      <c r="T40" s="15"/>
      <c r="U40" s="17"/>
      <c r="V40" s="15"/>
    </row>
    <row r="41" spans="1:22" ht="65.25" customHeight="1" hidden="1">
      <c r="A41" s="119"/>
      <c r="B41" s="65"/>
      <c r="C41" s="67"/>
      <c r="D41" s="67"/>
      <c r="E41" s="68"/>
      <c r="F41" s="81"/>
      <c r="G41" s="68"/>
      <c r="H41" s="68"/>
      <c r="I41" s="62" t="e">
        <f t="shared" si="0"/>
        <v>#DIV/0!</v>
      </c>
      <c r="J41" s="68"/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2">
        <f t="shared" si="1"/>
        <v>0</v>
      </c>
      <c r="Q41" s="62">
        <f t="shared" si="6"/>
        <v>0</v>
      </c>
      <c r="R41" s="62" t="e">
        <f t="shared" si="4"/>
        <v>#DIV/0!</v>
      </c>
      <c r="S41" s="15"/>
      <c r="T41" s="15"/>
      <c r="U41" s="17"/>
      <c r="V41" s="15"/>
    </row>
    <row r="42" spans="1:22" ht="109.5" customHeight="1" hidden="1">
      <c r="A42" s="119"/>
      <c r="B42" s="65"/>
      <c r="C42" s="67"/>
      <c r="D42" s="67"/>
      <c r="E42" s="68"/>
      <c r="F42" s="68"/>
      <c r="G42" s="68"/>
      <c r="H42" s="68"/>
      <c r="I42" s="62" t="e">
        <f t="shared" si="0"/>
        <v>#DIV/0!</v>
      </c>
      <c r="J42" s="73"/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2">
        <f t="shared" si="1"/>
        <v>0</v>
      </c>
      <c r="Q42" s="62">
        <f t="shared" si="6"/>
        <v>0</v>
      </c>
      <c r="R42" s="62" t="e">
        <f t="shared" si="4"/>
        <v>#DIV/0!</v>
      </c>
      <c r="S42" s="15"/>
      <c r="T42" s="15"/>
      <c r="U42" s="17"/>
      <c r="V42" s="15"/>
    </row>
    <row r="43" spans="1:22" ht="54" customHeight="1" hidden="1">
      <c r="A43" s="119"/>
      <c r="B43" s="65"/>
      <c r="C43" s="67"/>
      <c r="D43" s="67"/>
      <c r="E43" s="68"/>
      <c r="F43" s="68"/>
      <c r="G43" s="68"/>
      <c r="H43" s="68"/>
      <c r="I43" s="62" t="e">
        <f t="shared" si="0"/>
        <v>#DIV/0!</v>
      </c>
      <c r="J43" s="73"/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2">
        <f t="shared" si="1"/>
        <v>0</v>
      </c>
      <c r="Q43" s="62">
        <f t="shared" si="6"/>
        <v>0</v>
      </c>
      <c r="R43" s="62" t="e">
        <f t="shared" si="4"/>
        <v>#DIV/0!</v>
      </c>
      <c r="S43" s="15"/>
      <c r="T43" s="15"/>
      <c r="U43" s="17"/>
      <c r="V43" s="15"/>
    </row>
    <row r="44" spans="1:22" s="4" customFormat="1" ht="27" customHeight="1" hidden="1">
      <c r="A44" s="117"/>
      <c r="B44" s="61"/>
      <c r="C44" s="104"/>
      <c r="D44" s="104"/>
      <c r="E44" s="104"/>
      <c r="F44" s="104"/>
      <c r="G44" s="104"/>
      <c r="H44" s="73"/>
      <c r="I44" s="62"/>
      <c r="J44" s="73"/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2"/>
      <c r="Q44" s="62"/>
      <c r="R44" s="62"/>
      <c r="S44" s="15"/>
      <c r="T44" s="15"/>
      <c r="U44" s="18"/>
      <c r="V44" s="15"/>
    </row>
    <row r="45" spans="1:22" s="4" customFormat="1" ht="29.25" customHeight="1" hidden="1">
      <c r="A45" s="117"/>
      <c r="B45" s="61"/>
      <c r="C45" s="104"/>
      <c r="D45" s="104"/>
      <c r="E45" s="104"/>
      <c r="F45" s="104"/>
      <c r="G45" s="104"/>
      <c r="H45" s="73"/>
      <c r="I45" s="62"/>
      <c r="J45" s="73"/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2"/>
      <c r="Q45" s="62"/>
      <c r="R45" s="62"/>
      <c r="S45" s="15"/>
      <c r="T45" s="15"/>
      <c r="U45" s="18"/>
      <c r="V45" s="15"/>
    </row>
    <row r="46" spans="1:22" s="4" customFormat="1" ht="34.5" customHeight="1">
      <c r="A46" s="117" t="s">
        <v>52</v>
      </c>
      <c r="B46" s="63">
        <v>18000000</v>
      </c>
      <c r="C46" s="62">
        <f>C47+C59+C63+C65</f>
        <v>744898.4</v>
      </c>
      <c r="D46" s="62">
        <f>D47+D59+D65</f>
        <v>0</v>
      </c>
      <c r="E46" s="62">
        <f>E47+E59+E65</f>
        <v>0</v>
      </c>
      <c r="F46" s="62">
        <f>F47+F59+F65</f>
        <v>0</v>
      </c>
      <c r="G46" s="62">
        <f>G47+G59+G65+G63</f>
        <v>639817.3</v>
      </c>
      <c r="H46" s="73"/>
      <c r="I46" s="62">
        <f aca="true" t="shared" si="7" ref="I46:I68">G46/C46*100</f>
        <v>85.89323053989645</v>
      </c>
      <c r="J46" s="73"/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2">
        <f aca="true" t="shared" si="8" ref="P46:P81">C46+K46</f>
        <v>744898.4</v>
      </c>
      <c r="Q46" s="62">
        <f aca="true" t="shared" si="9" ref="Q46:Q81">G46+L46</f>
        <v>639817.3</v>
      </c>
      <c r="R46" s="62">
        <f t="shared" si="4"/>
        <v>85.89323053989645</v>
      </c>
      <c r="S46" s="15"/>
      <c r="T46" s="15"/>
      <c r="U46" s="18"/>
      <c r="V46" s="15"/>
    </row>
    <row r="47" spans="1:22" s="4" customFormat="1" ht="29.25" customHeight="1">
      <c r="A47" s="117" t="s">
        <v>53</v>
      </c>
      <c r="B47" s="63">
        <v>18010000</v>
      </c>
      <c r="C47" s="62">
        <f>C48+C49+C50+C52+C53+C54+C55+C56+C57+C58</f>
        <v>616652</v>
      </c>
      <c r="D47" s="62">
        <f>D48+D49+D50+D52+D53+D54+D55+D56+D57+D58</f>
        <v>0</v>
      </c>
      <c r="E47" s="62">
        <f>E48+E49+E50+E52+E53+E54+E55+E56+E57+E58</f>
        <v>0</v>
      </c>
      <c r="F47" s="62">
        <f>F48+F49+F50+F52+F53+F54+F55+F56+F57+F58</f>
        <v>0</v>
      </c>
      <c r="G47" s="62">
        <f>G48+G49+G50+G52+G53+G54+G55+G56+G57+G58</f>
        <v>515546.5</v>
      </c>
      <c r="H47" s="73"/>
      <c r="I47" s="62">
        <f t="shared" si="7"/>
        <v>83.60412355753326</v>
      </c>
      <c r="J47" s="73"/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2">
        <f t="shared" si="8"/>
        <v>616652</v>
      </c>
      <c r="Q47" s="62">
        <f t="shared" si="9"/>
        <v>515546.5</v>
      </c>
      <c r="R47" s="62">
        <f t="shared" si="4"/>
        <v>83.60412355753326</v>
      </c>
      <c r="S47" s="15"/>
      <c r="T47" s="15"/>
      <c r="U47" s="18"/>
      <c r="V47" s="15"/>
    </row>
    <row r="48" spans="1:22" s="4" customFormat="1" ht="57" customHeight="1">
      <c r="A48" s="118" t="s">
        <v>368</v>
      </c>
      <c r="B48" s="75">
        <v>18010100</v>
      </c>
      <c r="C48" s="69">
        <v>267</v>
      </c>
      <c r="D48" s="69"/>
      <c r="E48" s="69"/>
      <c r="F48" s="69"/>
      <c r="G48" s="69">
        <v>281.3</v>
      </c>
      <c r="H48" s="68"/>
      <c r="I48" s="69">
        <f t="shared" si="7"/>
        <v>105.3558052434457</v>
      </c>
      <c r="J48" s="68"/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f t="shared" si="8"/>
        <v>267</v>
      </c>
      <c r="Q48" s="69">
        <f t="shared" si="9"/>
        <v>281.3</v>
      </c>
      <c r="R48" s="69">
        <f t="shared" si="4"/>
        <v>105.3558052434457</v>
      </c>
      <c r="S48" s="15"/>
      <c r="T48" s="15"/>
      <c r="U48" s="18"/>
      <c r="V48" s="15"/>
    </row>
    <row r="49" spans="1:22" s="24" customFormat="1" ht="54.75" customHeight="1">
      <c r="A49" s="118" t="s">
        <v>369</v>
      </c>
      <c r="B49" s="75">
        <v>18010200</v>
      </c>
      <c r="C49" s="69">
        <v>2446</v>
      </c>
      <c r="D49" s="69"/>
      <c r="E49" s="68"/>
      <c r="F49" s="68"/>
      <c r="G49" s="68">
        <v>2500.7</v>
      </c>
      <c r="H49" s="68"/>
      <c r="I49" s="69">
        <f t="shared" si="7"/>
        <v>102.2363041700736</v>
      </c>
      <c r="J49" s="68"/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f t="shared" si="8"/>
        <v>2446</v>
      </c>
      <c r="Q49" s="69">
        <f t="shared" si="9"/>
        <v>2500.7</v>
      </c>
      <c r="R49" s="69">
        <f t="shared" si="4"/>
        <v>102.2363041700736</v>
      </c>
      <c r="S49" s="15"/>
      <c r="T49" s="15"/>
      <c r="U49" s="17"/>
      <c r="V49" s="15"/>
    </row>
    <row r="50" spans="1:22" s="24" customFormat="1" ht="58.5" customHeight="1">
      <c r="A50" s="118" t="s">
        <v>370</v>
      </c>
      <c r="B50" s="75">
        <v>18010300</v>
      </c>
      <c r="C50" s="69">
        <v>4225</v>
      </c>
      <c r="D50" s="69"/>
      <c r="E50" s="68"/>
      <c r="F50" s="68"/>
      <c r="G50" s="68">
        <v>4362.7</v>
      </c>
      <c r="H50" s="68"/>
      <c r="I50" s="69">
        <f t="shared" si="7"/>
        <v>103.25917159763314</v>
      </c>
      <c r="J50" s="68"/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f t="shared" si="8"/>
        <v>4225</v>
      </c>
      <c r="Q50" s="69">
        <f t="shared" si="9"/>
        <v>4362.7</v>
      </c>
      <c r="R50" s="69">
        <f t="shared" si="4"/>
        <v>103.25917159763314</v>
      </c>
      <c r="S50" s="15"/>
      <c r="T50" s="15"/>
      <c r="U50" s="17"/>
      <c r="V50" s="15"/>
    </row>
    <row r="51" spans="1:22" s="24" customFormat="1" ht="42.75" hidden="1">
      <c r="A51" s="119"/>
      <c r="B51" s="75"/>
      <c r="C51" s="69"/>
      <c r="D51" s="69"/>
      <c r="E51" s="68"/>
      <c r="F51" s="68"/>
      <c r="G51" s="68"/>
      <c r="H51" s="68"/>
      <c r="I51" s="69" t="e">
        <f t="shared" si="7"/>
        <v>#DIV/0!</v>
      </c>
      <c r="J51" s="68"/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f t="shared" si="8"/>
        <v>0</v>
      </c>
      <c r="Q51" s="69">
        <f t="shared" si="9"/>
        <v>0</v>
      </c>
      <c r="R51" s="69" t="e">
        <f t="shared" si="4"/>
        <v>#DIV/0!</v>
      </c>
      <c r="S51" s="15"/>
      <c r="T51" s="15"/>
      <c r="U51" s="17"/>
      <c r="V51" s="15"/>
    </row>
    <row r="52" spans="1:22" s="24" customFormat="1" ht="61.5" customHeight="1">
      <c r="A52" s="118" t="s">
        <v>371</v>
      </c>
      <c r="B52" s="75">
        <v>18010400</v>
      </c>
      <c r="C52" s="69">
        <v>12227</v>
      </c>
      <c r="D52" s="69"/>
      <c r="E52" s="68"/>
      <c r="F52" s="68"/>
      <c r="G52" s="68">
        <v>12373.1</v>
      </c>
      <c r="H52" s="68"/>
      <c r="I52" s="69">
        <f t="shared" si="7"/>
        <v>101.1948965404433</v>
      </c>
      <c r="J52" s="68"/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f t="shared" si="8"/>
        <v>12227</v>
      </c>
      <c r="Q52" s="69">
        <f t="shared" si="9"/>
        <v>12373.1</v>
      </c>
      <c r="R52" s="69">
        <f t="shared" si="4"/>
        <v>101.1948965404433</v>
      </c>
      <c r="S52" s="15"/>
      <c r="T52" s="15"/>
      <c r="U52" s="17"/>
      <c r="V52" s="15"/>
    </row>
    <row r="53" spans="1:22" s="24" customFormat="1" ht="40.5" customHeight="1">
      <c r="A53" s="119" t="s">
        <v>13</v>
      </c>
      <c r="B53" s="75">
        <v>18010500</v>
      </c>
      <c r="C53" s="69">
        <v>111663</v>
      </c>
      <c r="D53" s="69"/>
      <c r="E53" s="68"/>
      <c r="F53" s="68"/>
      <c r="G53" s="68">
        <v>57595.9</v>
      </c>
      <c r="H53" s="68"/>
      <c r="I53" s="69">
        <f t="shared" si="7"/>
        <v>51.58011158575356</v>
      </c>
      <c r="J53" s="68"/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f t="shared" si="8"/>
        <v>111663</v>
      </c>
      <c r="Q53" s="69">
        <f t="shared" si="9"/>
        <v>57595.9</v>
      </c>
      <c r="R53" s="69">
        <f t="shared" si="4"/>
        <v>51.58011158575356</v>
      </c>
      <c r="S53" s="15"/>
      <c r="T53" s="15"/>
      <c r="U53" s="17"/>
      <c r="V53" s="15"/>
    </row>
    <row r="54" spans="1:22" s="24" customFormat="1" ht="33.75" customHeight="1">
      <c r="A54" s="119" t="s">
        <v>14</v>
      </c>
      <c r="B54" s="75">
        <v>18010600</v>
      </c>
      <c r="C54" s="69">
        <v>468295.7</v>
      </c>
      <c r="D54" s="69"/>
      <c r="E54" s="68"/>
      <c r="F54" s="68"/>
      <c r="G54" s="68">
        <v>421426.1</v>
      </c>
      <c r="H54" s="68"/>
      <c r="I54" s="69">
        <f t="shared" si="7"/>
        <v>89.99145198215571</v>
      </c>
      <c r="J54" s="68"/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f t="shared" si="8"/>
        <v>468295.7</v>
      </c>
      <c r="Q54" s="69">
        <f t="shared" si="9"/>
        <v>421426.1</v>
      </c>
      <c r="R54" s="69">
        <f t="shared" si="4"/>
        <v>89.99145198215571</v>
      </c>
      <c r="S54" s="15"/>
      <c r="T54" s="15"/>
      <c r="U54" s="17"/>
      <c r="V54" s="15"/>
    </row>
    <row r="55" spans="1:22" s="24" customFormat="1" ht="30.75" customHeight="1">
      <c r="A55" s="119" t="s">
        <v>15</v>
      </c>
      <c r="B55" s="75">
        <v>18010700</v>
      </c>
      <c r="C55" s="69">
        <v>2333</v>
      </c>
      <c r="D55" s="69"/>
      <c r="E55" s="68"/>
      <c r="F55" s="68"/>
      <c r="G55" s="68">
        <v>2364.2</v>
      </c>
      <c r="H55" s="68"/>
      <c r="I55" s="69">
        <f t="shared" si="7"/>
        <v>101.33733390484355</v>
      </c>
      <c r="J55" s="68"/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f t="shared" si="8"/>
        <v>2333</v>
      </c>
      <c r="Q55" s="69">
        <f t="shared" si="9"/>
        <v>2364.2</v>
      </c>
      <c r="R55" s="69">
        <f t="shared" si="4"/>
        <v>101.33733390484355</v>
      </c>
      <c r="S55" s="15"/>
      <c r="T55" s="15"/>
      <c r="U55" s="17"/>
      <c r="V55" s="15"/>
    </row>
    <row r="56" spans="1:22" s="24" customFormat="1" ht="29.25" customHeight="1">
      <c r="A56" s="119" t="s">
        <v>16</v>
      </c>
      <c r="B56" s="75">
        <v>18010900</v>
      </c>
      <c r="C56" s="69">
        <v>14820.3</v>
      </c>
      <c r="D56" s="69"/>
      <c r="E56" s="68"/>
      <c r="F56" s="68"/>
      <c r="G56" s="68">
        <v>14244.8</v>
      </c>
      <c r="H56" s="68"/>
      <c r="I56" s="69">
        <f t="shared" si="7"/>
        <v>96.11681275007928</v>
      </c>
      <c r="J56" s="68"/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f t="shared" si="8"/>
        <v>14820.3</v>
      </c>
      <c r="Q56" s="69">
        <f t="shared" si="9"/>
        <v>14244.8</v>
      </c>
      <c r="R56" s="69">
        <f t="shared" si="4"/>
        <v>96.11681275007928</v>
      </c>
      <c r="S56" s="15"/>
      <c r="T56" s="15"/>
      <c r="U56" s="17"/>
      <c r="V56" s="15"/>
    </row>
    <row r="57" spans="1:22" s="24" customFormat="1" ht="32.25" customHeight="1">
      <c r="A57" s="119" t="s">
        <v>54</v>
      </c>
      <c r="B57" s="75">
        <v>18011000</v>
      </c>
      <c r="C57" s="69">
        <v>165</v>
      </c>
      <c r="D57" s="69"/>
      <c r="E57" s="68"/>
      <c r="F57" s="68"/>
      <c r="G57" s="68">
        <v>174.8</v>
      </c>
      <c r="H57" s="68"/>
      <c r="I57" s="69">
        <f t="shared" si="7"/>
        <v>105.93939393939395</v>
      </c>
      <c r="J57" s="68"/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f t="shared" si="8"/>
        <v>165</v>
      </c>
      <c r="Q57" s="69">
        <f t="shared" si="9"/>
        <v>174.8</v>
      </c>
      <c r="R57" s="69">
        <f t="shared" si="4"/>
        <v>105.93939393939395</v>
      </c>
      <c r="S57" s="15"/>
      <c r="T57" s="15"/>
      <c r="U57" s="17"/>
      <c r="V57" s="15"/>
    </row>
    <row r="58" spans="1:22" s="24" customFormat="1" ht="34.5" customHeight="1">
      <c r="A58" s="119" t="s">
        <v>55</v>
      </c>
      <c r="B58" s="75">
        <v>18011100</v>
      </c>
      <c r="C58" s="69">
        <v>210</v>
      </c>
      <c r="D58" s="69"/>
      <c r="E58" s="68"/>
      <c r="F58" s="68"/>
      <c r="G58" s="68">
        <v>222.9</v>
      </c>
      <c r="H58" s="68"/>
      <c r="I58" s="69">
        <f t="shared" si="7"/>
        <v>106.14285714285714</v>
      </c>
      <c r="J58" s="68"/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f t="shared" si="8"/>
        <v>210</v>
      </c>
      <c r="Q58" s="69">
        <f t="shared" si="9"/>
        <v>222.9</v>
      </c>
      <c r="R58" s="69">
        <f t="shared" si="4"/>
        <v>106.14285714285714</v>
      </c>
      <c r="S58" s="15"/>
      <c r="T58" s="15"/>
      <c r="U58" s="17"/>
      <c r="V58" s="15"/>
    </row>
    <row r="59" spans="1:22" s="24" customFormat="1" ht="27" customHeight="1">
      <c r="A59" s="117" t="s">
        <v>56</v>
      </c>
      <c r="B59" s="63">
        <v>18030000</v>
      </c>
      <c r="C59" s="64">
        <f>C60+C62</f>
        <v>96</v>
      </c>
      <c r="D59" s="64">
        <f>D60+D62</f>
        <v>0</v>
      </c>
      <c r="E59" s="64">
        <f>E60+E62</f>
        <v>0</v>
      </c>
      <c r="F59" s="64">
        <f>F60+F62</f>
        <v>0</v>
      </c>
      <c r="G59" s="64">
        <f>G60+G62</f>
        <v>109.5</v>
      </c>
      <c r="H59" s="68"/>
      <c r="I59" s="62">
        <f t="shared" si="7"/>
        <v>114.0625</v>
      </c>
      <c r="J59" s="68"/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2">
        <f t="shared" si="8"/>
        <v>96</v>
      </c>
      <c r="Q59" s="62">
        <f t="shared" si="9"/>
        <v>109.5</v>
      </c>
      <c r="R59" s="62">
        <f t="shared" si="4"/>
        <v>114.0625</v>
      </c>
      <c r="S59" s="15"/>
      <c r="T59" s="15"/>
      <c r="U59" s="17"/>
      <c r="V59" s="15"/>
    </row>
    <row r="60" spans="1:22" s="24" customFormat="1" ht="34.5" customHeight="1">
      <c r="A60" s="119" t="s">
        <v>57</v>
      </c>
      <c r="B60" s="75">
        <v>18030100</v>
      </c>
      <c r="C60" s="69">
        <v>60.7</v>
      </c>
      <c r="D60" s="69"/>
      <c r="E60" s="68"/>
      <c r="F60" s="68"/>
      <c r="G60" s="68">
        <v>69.2</v>
      </c>
      <c r="H60" s="68"/>
      <c r="I60" s="69">
        <f t="shared" si="7"/>
        <v>114.00329489291599</v>
      </c>
      <c r="J60" s="68"/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f t="shared" si="8"/>
        <v>60.7</v>
      </c>
      <c r="Q60" s="69">
        <f t="shared" si="9"/>
        <v>69.2</v>
      </c>
      <c r="R60" s="69">
        <f t="shared" si="4"/>
        <v>114.00329489291599</v>
      </c>
      <c r="S60" s="15"/>
      <c r="T60" s="15"/>
      <c r="U60" s="17"/>
      <c r="V60" s="15"/>
    </row>
    <row r="61" spans="1:22" s="24" customFormat="1" ht="132.75" customHeight="1" hidden="1">
      <c r="A61" s="119"/>
      <c r="B61" s="75"/>
      <c r="C61" s="69"/>
      <c r="D61" s="69"/>
      <c r="E61" s="68"/>
      <c r="F61" s="68"/>
      <c r="G61" s="68"/>
      <c r="H61" s="68"/>
      <c r="I61" s="69" t="e">
        <f t="shared" si="7"/>
        <v>#DIV/0!</v>
      </c>
      <c r="J61" s="68"/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f t="shared" si="8"/>
        <v>0</v>
      </c>
      <c r="Q61" s="69">
        <f t="shared" si="9"/>
        <v>0</v>
      </c>
      <c r="R61" s="69" t="e">
        <f t="shared" si="4"/>
        <v>#DIV/0!</v>
      </c>
      <c r="S61" s="15"/>
      <c r="T61" s="15"/>
      <c r="U61" s="17"/>
      <c r="V61" s="15"/>
    </row>
    <row r="62" spans="1:22" s="24" customFormat="1" ht="33" customHeight="1">
      <c r="A62" s="119" t="s">
        <v>58</v>
      </c>
      <c r="B62" s="75">
        <v>18030200</v>
      </c>
      <c r="C62" s="69">
        <v>35.3</v>
      </c>
      <c r="D62" s="69"/>
      <c r="E62" s="68"/>
      <c r="F62" s="68"/>
      <c r="G62" s="68">
        <v>40.3</v>
      </c>
      <c r="H62" s="68"/>
      <c r="I62" s="69">
        <f t="shared" si="7"/>
        <v>114.16430594900851</v>
      </c>
      <c r="J62" s="68"/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f t="shared" si="8"/>
        <v>35.3</v>
      </c>
      <c r="Q62" s="69">
        <f t="shared" si="9"/>
        <v>40.3</v>
      </c>
      <c r="R62" s="69">
        <f t="shared" si="4"/>
        <v>114.16430594900851</v>
      </c>
      <c r="S62" s="15"/>
      <c r="T62" s="15"/>
      <c r="U62" s="17"/>
      <c r="V62" s="15"/>
    </row>
    <row r="63" spans="1:22" s="24" customFormat="1" ht="52.5" customHeight="1">
      <c r="A63" s="117" t="s">
        <v>336</v>
      </c>
      <c r="B63" s="63">
        <v>18040000</v>
      </c>
      <c r="C63" s="64">
        <f>C64</f>
        <v>0.4</v>
      </c>
      <c r="D63" s="64">
        <f>D64</f>
        <v>0</v>
      </c>
      <c r="E63" s="64">
        <f>E64</f>
        <v>0</v>
      </c>
      <c r="F63" s="64">
        <f>F64</f>
        <v>0</v>
      </c>
      <c r="G63" s="64">
        <f>G64</f>
        <v>0.4</v>
      </c>
      <c r="H63" s="73"/>
      <c r="I63" s="64">
        <f t="shared" si="7"/>
        <v>100</v>
      </c>
      <c r="J63" s="73"/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f t="shared" si="8"/>
        <v>0.4</v>
      </c>
      <c r="Q63" s="64">
        <f t="shared" si="9"/>
        <v>0.4</v>
      </c>
      <c r="R63" s="64">
        <f t="shared" si="4"/>
        <v>100</v>
      </c>
      <c r="S63" s="15"/>
      <c r="T63" s="15"/>
      <c r="U63" s="17"/>
      <c r="V63" s="15"/>
    </row>
    <row r="64" spans="1:22" s="24" customFormat="1" ht="57" customHeight="1">
      <c r="A64" s="119" t="s">
        <v>337</v>
      </c>
      <c r="B64" s="75">
        <v>18040600</v>
      </c>
      <c r="C64" s="69">
        <v>0.4</v>
      </c>
      <c r="D64" s="69"/>
      <c r="E64" s="68"/>
      <c r="F64" s="68"/>
      <c r="G64" s="68">
        <v>0.4</v>
      </c>
      <c r="H64" s="68"/>
      <c r="I64" s="69">
        <f t="shared" si="7"/>
        <v>100</v>
      </c>
      <c r="J64" s="68"/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f t="shared" si="8"/>
        <v>0.4</v>
      </c>
      <c r="Q64" s="69">
        <f t="shared" si="9"/>
        <v>0.4</v>
      </c>
      <c r="R64" s="69">
        <f t="shared" si="4"/>
        <v>100</v>
      </c>
      <c r="S64" s="15"/>
      <c r="T64" s="15"/>
      <c r="U64" s="17"/>
      <c r="V64" s="15"/>
    </row>
    <row r="65" spans="1:22" s="4" customFormat="1" ht="32.25" customHeight="1">
      <c r="A65" s="117" t="s">
        <v>59</v>
      </c>
      <c r="B65" s="61">
        <v>18050000</v>
      </c>
      <c r="C65" s="62">
        <f>C67+C68</f>
        <v>128150</v>
      </c>
      <c r="D65" s="62">
        <f>D67+D68</f>
        <v>0</v>
      </c>
      <c r="E65" s="62">
        <f>E67+E68</f>
        <v>0</v>
      </c>
      <c r="F65" s="62">
        <f>F67+F68</f>
        <v>0</v>
      </c>
      <c r="G65" s="62">
        <f>G67+G68</f>
        <v>124160.90000000001</v>
      </c>
      <c r="H65" s="73"/>
      <c r="I65" s="62">
        <f t="shared" si="7"/>
        <v>96.88716348029654</v>
      </c>
      <c r="J65" s="73"/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2">
        <f t="shared" si="8"/>
        <v>128150</v>
      </c>
      <c r="Q65" s="62">
        <f t="shared" si="9"/>
        <v>124160.90000000001</v>
      </c>
      <c r="R65" s="62">
        <f t="shared" si="4"/>
        <v>96.88716348029654</v>
      </c>
      <c r="S65" s="15"/>
      <c r="T65" s="15"/>
      <c r="U65" s="15"/>
      <c r="V65" s="15"/>
    </row>
    <row r="66" spans="1:22" ht="0.75" customHeight="1">
      <c r="A66" s="119"/>
      <c r="B66" s="65"/>
      <c r="C66" s="67"/>
      <c r="D66" s="67"/>
      <c r="E66" s="68"/>
      <c r="F66" s="68"/>
      <c r="G66" s="68"/>
      <c r="H66" s="68"/>
      <c r="I66" s="62" t="e">
        <f t="shared" si="7"/>
        <v>#DIV/0!</v>
      </c>
      <c r="J66" s="68"/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2">
        <f t="shared" si="8"/>
        <v>0</v>
      </c>
      <c r="Q66" s="62">
        <f t="shared" si="9"/>
        <v>0</v>
      </c>
      <c r="R66" s="62" t="e">
        <f t="shared" si="4"/>
        <v>#DIV/0!</v>
      </c>
      <c r="S66" s="15"/>
      <c r="T66" s="15"/>
      <c r="U66" s="17"/>
      <c r="V66" s="17"/>
    </row>
    <row r="67" spans="1:22" ht="41.25" customHeight="1">
      <c r="A67" s="119" t="s">
        <v>25</v>
      </c>
      <c r="B67" s="75">
        <v>18050300</v>
      </c>
      <c r="C67" s="69">
        <v>17820</v>
      </c>
      <c r="D67" s="69"/>
      <c r="E67" s="68"/>
      <c r="F67" s="68"/>
      <c r="G67" s="68">
        <v>14541.3</v>
      </c>
      <c r="H67" s="68"/>
      <c r="I67" s="69">
        <f t="shared" si="7"/>
        <v>81.60101010101009</v>
      </c>
      <c r="J67" s="68"/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f t="shared" si="8"/>
        <v>17820</v>
      </c>
      <c r="Q67" s="69">
        <f t="shared" si="9"/>
        <v>14541.3</v>
      </c>
      <c r="R67" s="69">
        <f t="shared" si="4"/>
        <v>81.60101010101009</v>
      </c>
      <c r="S67" s="15"/>
      <c r="T67" s="15"/>
      <c r="U67" s="17"/>
      <c r="V67" s="17"/>
    </row>
    <row r="68" spans="1:22" ht="37.5" customHeight="1">
      <c r="A68" s="119" t="s">
        <v>26</v>
      </c>
      <c r="B68" s="75">
        <v>18050400</v>
      </c>
      <c r="C68" s="69">
        <v>110330</v>
      </c>
      <c r="D68" s="69"/>
      <c r="E68" s="68"/>
      <c r="F68" s="68"/>
      <c r="G68" s="68">
        <v>109619.6</v>
      </c>
      <c r="H68" s="68"/>
      <c r="I68" s="69">
        <f t="shared" si="7"/>
        <v>99.35611347774858</v>
      </c>
      <c r="J68" s="68"/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f t="shared" si="8"/>
        <v>110330</v>
      </c>
      <c r="Q68" s="69">
        <f t="shared" si="9"/>
        <v>109619.6</v>
      </c>
      <c r="R68" s="69">
        <f t="shared" si="4"/>
        <v>99.35611347774858</v>
      </c>
      <c r="S68" s="15"/>
      <c r="T68" s="15"/>
      <c r="U68" s="17"/>
      <c r="V68" s="17"/>
    </row>
    <row r="69" spans="1:22" ht="42" customHeight="1">
      <c r="A69" s="117" t="s">
        <v>27</v>
      </c>
      <c r="B69" s="63">
        <v>19000000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74">
        <f>K70</f>
        <v>9150</v>
      </c>
      <c r="L69" s="74">
        <f>L70+L74</f>
        <v>8687</v>
      </c>
      <c r="M69" s="68"/>
      <c r="N69" s="68"/>
      <c r="O69" s="73">
        <f aca="true" t="shared" si="10" ref="O69:O76">L69/K69*100</f>
        <v>94.93989071038251</v>
      </c>
      <c r="P69" s="62">
        <f t="shared" si="8"/>
        <v>9150</v>
      </c>
      <c r="Q69" s="62">
        <f t="shared" si="9"/>
        <v>8687</v>
      </c>
      <c r="R69" s="62">
        <f t="shared" si="4"/>
        <v>94.93989071038251</v>
      </c>
      <c r="S69" s="15"/>
      <c r="T69" s="15"/>
      <c r="U69" s="17"/>
      <c r="V69" s="15"/>
    </row>
    <row r="70" spans="1:22" ht="27.75" customHeight="1">
      <c r="A70" s="117" t="s">
        <v>28</v>
      </c>
      <c r="B70" s="63">
        <v>19010000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74">
        <f>K71+K72+K73</f>
        <v>9150</v>
      </c>
      <c r="L70" s="74">
        <f>L71+L72+L73</f>
        <v>8686.9</v>
      </c>
      <c r="M70" s="68"/>
      <c r="N70" s="68"/>
      <c r="O70" s="73">
        <f t="shared" si="10"/>
        <v>94.93879781420765</v>
      </c>
      <c r="P70" s="62">
        <f t="shared" si="8"/>
        <v>9150</v>
      </c>
      <c r="Q70" s="62">
        <f t="shared" si="9"/>
        <v>8686.9</v>
      </c>
      <c r="R70" s="62">
        <f t="shared" si="4"/>
        <v>94.93879781420765</v>
      </c>
      <c r="S70" s="15"/>
      <c r="T70" s="15"/>
      <c r="U70" s="17"/>
      <c r="V70" s="15"/>
    </row>
    <row r="71" spans="1:22" s="4" customFormat="1" ht="86.25" customHeight="1">
      <c r="A71" s="118" t="s">
        <v>60</v>
      </c>
      <c r="B71" s="75">
        <v>19010100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71">
        <v>8812.5</v>
      </c>
      <c r="L71" s="81">
        <v>8345.8</v>
      </c>
      <c r="M71" s="81"/>
      <c r="N71" s="81"/>
      <c r="O71" s="81">
        <f t="shared" si="10"/>
        <v>94.7041134751773</v>
      </c>
      <c r="P71" s="67">
        <f t="shared" si="8"/>
        <v>8812.5</v>
      </c>
      <c r="Q71" s="67">
        <f t="shared" si="9"/>
        <v>8345.8</v>
      </c>
      <c r="R71" s="67">
        <f aca="true" t="shared" si="11" ref="R71:R81">Q71/P71*100</f>
        <v>94.7041134751773</v>
      </c>
      <c r="S71" s="15"/>
      <c r="T71" s="15"/>
      <c r="U71" s="15"/>
      <c r="V71" s="15"/>
    </row>
    <row r="72" spans="1:22" s="4" customFormat="1" ht="58.5" customHeight="1">
      <c r="A72" s="118" t="s">
        <v>372</v>
      </c>
      <c r="B72" s="75">
        <v>19010200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71">
        <v>230.5</v>
      </c>
      <c r="L72" s="81">
        <v>230.5</v>
      </c>
      <c r="M72" s="81"/>
      <c r="N72" s="81"/>
      <c r="O72" s="81">
        <f t="shared" si="10"/>
        <v>100</v>
      </c>
      <c r="P72" s="67">
        <f t="shared" si="8"/>
        <v>230.5</v>
      </c>
      <c r="Q72" s="67">
        <f t="shared" si="9"/>
        <v>230.5</v>
      </c>
      <c r="R72" s="67">
        <f t="shared" si="11"/>
        <v>100</v>
      </c>
      <c r="S72" s="15"/>
      <c r="T72" s="15"/>
      <c r="U72" s="15"/>
      <c r="V72" s="15"/>
    </row>
    <row r="73" spans="1:22" ht="75.75" customHeight="1">
      <c r="A73" s="118" t="s">
        <v>373</v>
      </c>
      <c r="B73" s="75">
        <v>19010300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71">
        <v>107</v>
      </c>
      <c r="L73" s="81">
        <v>110.6</v>
      </c>
      <c r="M73" s="81"/>
      <c r="N73" s="81"/>
      <c r="O73" s="81">
        <f t="shared" si="10"/>
        <v>103.3644859813084</v>
      </c>
      <c r="P73" s="67">
        <f t="shared" si="8"/>
        <v>107</v>
      </c>
      <c r="Q73" s="67">
        <f t="shared" si="9"/>
        <v>110.6</v>
      </c>
      <c r="R73" s="67">
        <f t="shared" si="11"/>
        <v>103.3644859813084</v>
      </c>
      <c r="S73" s="15"/>
      <c r="T73" s="15"/>
      <c r="U73" s="17"/>
      <c r="V73" s="15"/>
    </row>
    <row r="74" spans="1:22" ht="44.25" customHeight="1">
      <c r="A74" s="116" t="s">
        <v>338</v>
      </c>
      <c r="B74" s="63">
        <v>19050000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74">
        <f>K75</f>
        <v>0</v>
      </c>
      <c r="L74" s="108">
        <f>L75</f>
        <v>0.1</v>
      </c>
      <c r="M74" s="73"/>
      <c r="N74" s="73"/>
      <c r="O74" s="73"/>
      <c r="P74" s="64">
        <f t="shared" si="8"/>
        <v>0</v>
      </c>
      <c r="Q74" s="79">
        <f t="shared" si="9"/>
        <v>0.1</v>
      </c>
      <c r="R74" s="64"/>
      <c r="S74" s="15"/>
      <c r="T74" s="15"/>
      <c r="U74" s="17"/>
      <c r="V74" s="15"/>
    </row>
    <row r="75" spans="1:22" ht="69.75" customHeight="1">
      <c r="A75" s="118" t="s">
        <v>339</v>
      </c>
      <c r="B75" s="75">
        <v>19050300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71">
        <v>0</v>
      </c>
      <c r="L75" s="132">
        <v>0.1</v>
      </c>
      <c r="M75" s="81"/>
      <c r="N75" s="81"/>
      <c r="O75" s="81"/>
      <c r="P75" s="67">
        <f t="shared" si="8"/>
        <v>0</v>
      </c>
      <c r="Q75" s="133">
        <f t="shared" si="9"/>
        <v>0.1</v>
      </c>
      <c r="R75" s="67"/>
      <c r="S75" s="15"/>
      <c r="T75" s="15"/>
      <c r="U75" s="17"/>
      <c r="V75" s="15"/>
    </row>
    <row r="76" spans="1:22" ht="26.25" customHeight="1">
      <c r="A76" s="117" t="s">
        <v>61</v>
      </c>
      <c r="B76" s="63">
        <v>20000000</v>
      </c>
      <c r="C76" s="64">
        <f aca="true" t="shared" si="12" ref="C76:H76">C77+C88+C103+C114</f>
        <v>16090.599999999999</v>
      </c>
      <c r="D76" s="64">
        <f t="shared" si="12"/>
        <v>0</v>
      </c>
      <c r="E76" s="64">
        <f t="shared" si="12"/>
        <v>0</v>
      </c>
      <c r="F76" s="64">
        <f t="shared" si="12"/>
        <v>0</v>
      </c>
      <c r="G76" s="64">
        <f t="shared" si="12"/>
        <v>16947.600000000002</v>
      </c>
      <c r="H76" s="64">
        <f t="shared" si="12"/>
        <v>0</v>
      </c>
      <c r="I76" s="64">
        <f aca="true" t="shared" si="13" ref="I76:I81">G76/C76*100</f>
        <v>105.32609100965784</v>
      </c>
      <c r="J76" s="64"/>
      <c r="K76" s="64">
        <f>K103++K114</f>
        <v>44807.899999999994</v>
      </c>
      <c r="L76" s="64">
        <f>L103+L114</f>
        <v>44558</v>
      </c>
      <c r="M76" s="64">
        <f>M103++M114</f>
        <v>0</v>
      </c>
      <c r="N76" s="64">
        <f>N103++N114</f>
        <v>0</v>
      </c>
      <c r="O76" s="64">
        <f t="shared" si="10"/>
        <v>99.4422858469154</v>
      </c>
      <c r="P76" s="62">
        <f t="shared" si="8"/>
        <v>60898.49999999999</v>
      </c>
      <c r="Q76" s="73">
        <f t="shared" si="9"/>
        <v>61505.600000000006</v>
      </c>
      <c r="R76" s="82">
        <f t="shared" si="11"/>
        <v>100.99690468566551</v>
      </c>
      <c r="S76" s="15"/>
      <c r="T76" s="15"/>
      <c r="U76" s="17"/>
      <c r="V76" s="15"/>
    </row>
    <row r="77" spans="1:22" ht="30" customHeight="1">
      <c r="A77" s="117" t="s">
        <v>17</v>
      </c>
      <c r="B77" s="63">
        <v>21000000</v>
      </c>
      <c r="C77" s="64">
        <f>C78+C81</f>
        <v>804</v>
      </c>
      <c r="D77" s="64">
        <f>D78+D81</f>
        <v>0</v>
      </c>
      <c r="E77" s="64">
        <f>E78+E81</f>
        <v>0</v>
      </c>
      <c r="F77" s="64">
        <f>F78+F81</f>
        <v>0</v>
      </c>
      <c r="G77" s="64">
        <f>G78+G81</f>
        <v>825.1</v>
      </c>
      <c r="H77" s="73"/>
      <c r="I77" s="64">
        <f t="shared" si="13"/>
        <v>102.62437810945273</v>
      </c>
      <c r="J77" s="73"/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62">
        <f t="shared" si="8"/>
        <v>804</v>
      </c>
      <c r="Q77" s="73">
        <f t="shared" si="9"/>
        <v>825.1</v>
      </c>
      <c r="R77" s="82">
        <f t="shared" si="11"/>
        <v>102.62437810945273</v>
      </c>
      <c r="S77" s="15"/>
      <c r="T77" s="15"/>
      <c r="U77" s="17"/>
      <c r="V77" s="15"/>
    </row>
    <row r="78" spans="1:22" ht="119.25" customHeight="1">
      <c r="A78" s="117" t="s">
        <v>374</v>
      </c>
      <c r="B78" s="63">
        <v>21010000</v>
      </c>
      <c r="C78" s="64">
        <f>C79</f>
        <v>229</v>
      </c>
      <c r="D78" s="64">
        <f>D79</f>
        <v>0</v>
      </c>
      <c r="E78" s="64">
        <f>E79</f>
        <v>0</v>
      </c>
      <c r="F78" s="64">
        <f>F79</f>
        <v>0</v>
      </c>
      <c r="G78" s="64">
        <f>G79</f>
        <v>230.4</v>
      </c>
      <c r="H78" s="73"/>
      <c r="I78" s="64">
        <f t="shared" si="13"/>
        <v>100.6113537117904</v>
      </c>
      <c r="J78" s="73"/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62">
        <f t="shared" si="8"/>
        <v>229</v>
      </c>
      <c r="Q78" s="73">
        <f t="shared" si="9"/>
        <v>230.4</v>
      </c>
      <c r="R78" s="82">
        <f t="shared" si="11"/>
        <v>100.6113537117904</v>
      </c>
      <c r="S78" s="15"/>
      <c r="T78" s="15"/>
      <c r="U78" s="17"/>
      <c r="V78" s="15"/>
    </row>
    <row r="79" spans="1:22" s="4" customFormat="1" ht="60.75" customHeight="1">
      <c r="A79" s="118" t="s">
        <v>375</v>
      </c>
      <c r="B79" s="75">
        <v>21010300</v>
      </c>
      <c r="C79" s="69">
        <v>229</v>
      </c>
      <c r="D79" s="69"/>
      <c r="E79" s="68"/>
      <c r="F79" s="68"/>
      <c r="G79" s="68">
        <v>230.4</v>
      </c>
      <c r="H79" s="68"/>
      <c r="I79" s="69">
        <f t="shared" si="13"/>
        <v>100.6113537117904</v>
      </c>
      <c r="J79" s="68"/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69">
        <f t="shared" si="8"/>
        <v>229</v>
      </c>
      <c r="Q79" s="68">
        <f t="shared" si="9"/>
        <v>230.4</v>
      </c>
      <c r="R79" s="83">
        <f t="shared" si="11"/>
        <v>100.6113537117904</v>
      </c>
      <c r="S79" s="15"/>
      <c r="T79" s="15"/>
      <c r="U79" s="15"/>
      <c r="V79" s="15"/>
    </row>
    <row r="80" spans="1:22" ht="187.5" customHeight="1" hidden="1">
      <c r="A80" s="119"/>
      <c r="B80" s="75"/>
      <c r="C80" s="67"/>
      <c r="D80" s="67"/>
      <c r="E80" s="68"/>
      <c r="F80" s="68"/>
      <c r="G80" s="68"/>
      <c r="H80" s="68"/>
      <c r="I80" s="64" t="e">
        <f t="shared" si="13"/>
        <v>#DIV/0!</v>
      </c>
      <c r="J80" s="73"/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64">
        <f t="shared" si="8"/>
        <v>0</v>
      </c>
      <c r="Q80" s="73">
        <f t="shared" si="9"/>
        <v>0</v>
      </c>
      <c r="R80" s="82" t="e">
        <f t="shared" si="11"/>
        <v>#DIV/0!</v>
      </c>
      <c r="S80" s="15"/>
      <c r="T80" s="15"/>
      <c r="U80" s="17"/>
      <c r="V80" s="15"/>
    </row>
    <row r="81" spans="1:22" ht="28.5" customHeight="1">
      <c r="A81" s="117" t="s">
        <v>4</v>
      </c>
      <c r="B81" s="63">
        <v>21080000</v>
      </c>
      <c r="C81" s="64">
        <f>C82+C83+C84+C85+C86</f>
        <v>575</v>
      </c>
      <c r="D81" s="64">
        <f>D82+D83+D84+D85+D86</f>
        <v>0</v>
      </c>
      <c r="E81" s="64">
        <f>E82+E83+E84+E85+E86</f>
        <v>0</v>
      </c>
      <c r="F81" s="64">
        <f>F82+F83+F84+F85+F86</f>
        <v>0</v>
      </c>
      <c r="G81" s="64">
        <f>G82+G83+G84+G85+G86</f>
        <v>594.7</v>
      </c>
      <c r="H81" s="73"/>
      <c r="I81" s="64">
        <f t="shared" si="13"/>
        <v>103.42608695652176</v>
      </c>
      <c r="J81" s="73"/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64">
        <f t="shared" si="8"/>
        <v>575</v>
      </c>
      <c r="Q81" s="73">
        <f t="shared" si="9"/>
        <v>594.7</v>
      </c>
      <c r="R81" s="82">
        <f t="shared" si="11"/>
        <v>103.42608695652176</v>
      </c>
      <c r="S81" s="15"/>
      <c r="T81" s="15"/>
      <c r="U81" s="17"/>
      <c r="V81" s="15"/>
    </row>
    <row r="82" spans="1:22" ht="19.5" customHeight="1" hidden="1">
      <c r="A82" s="119"/>
      <c r="B82" s="75"/>
      <c r="C82" s="69"/>
      <c r="D82" s="69"/>
      <c r="E82" s="68"/>
      <c r="F82" s="68"/>
      <c r="G82" s="68"/>
      <c r="H82" s="68"/>
      <c r="I82" s="69"/>
      <c r="J82" s="68"/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69"/>
      <c r="Q82" s="68"/>
      <c r="R82" s="83"/>
      <c r="S82" s="15"/>
      <c r="T82" s="15"/>
      <c r="U82" s="17"/>
      <c r="V82" s="15"/>
    </row>
    <row r="83" spans="1:22" s="4" customFormat="1" ht="75.75" customHeight="1" hidden="1">
      <c r="A83" s="118"/>
      <c r="B83" s="75"/>
      <c r="C83" s="69"/>
      <c r="D83" s="69"/>
      <c r="E83" s="69"/>
      <c r="F83" s="69"/>
      <c r="G83" s="69"/>
      <c r="H83" s="68"/>
      <c r="I83" s="69"/>
      <c r="J83" s="68"/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69"/>
      <c r="Q83" s="68"/>
      <c r="R83" s="83"/>
      <c r="S83" s="15"/>
      <c r="T83" s="15"/>
      <c r="U83" s="15"/>
      <c r="V83" s="15"/>
    </row>
    <row r="84" spans="1:22" s="4" customFormat="1" ht="45.75" customHeight="1">
      <c r="A84" s="119" t="s">
        <v>62</v>
      </c>
      <c r="B84" s="75">
        <v>21081100</v>
      </c>
      <c r="C84" s="69">
        <v>285</v>
      </c>
      <c r="D84" s="69"/>
      <c r="E84" s="69"/>
      <c r="F84" s="69"/>
      <c r="G84" s="69">
        <v>285</v>
      </c>
      <c r="H84" s="68"/>
      <c r="I84" s="69">
        <f>G84/C84*100</f>
        <v>100</v>
      </c>
      <c r="J84" s="68"/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69">
        <f>C84+K84</f>
        <v>285</v>
      </c>
      <c r="Q84" s="68">
        <f>G84+L84</f>
        <v>285</v>
      </c>
      <c r="R84" s="83">
        <f aca="true" t="shared" si="14" ref="R84:R95">Q84/P84*100</f>
        <v>100</v>
      </c>
      <c r="S84" s="15"/>
      <c r="T84" s="15"/>
      <c r="U84" s="18"/>
      <c r="V84" s="15"/>
    </row>
    <row r="85" spans="1:22" ht="72" customHeight="1">
      <c r="A85" s="118" t="s">
        <v>63</v>
      </c>
      <c r="B85" s="75">
        <v>21081500</v>
      </c>
      <c r="C85" s="69">
        <v>290</v>
      </c>
      <c r="D85" s="69"/>
      <c r="E85" s="69"/>
      <c r="F85" s="69"/>
      <c r="G85" s="68">
        <v>309.7</v>
      </c>
      <c r="H85" s="68"/>
      <c r="I85" s="69">
        <f>G85/C85*100</f>
        <v>106.79310344827586</v>
      </c>
      <c r="J85" s="68"/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69">
        <f>C85+K85</f>
        <v>290</v>
      </c>
      <c r="Q85" s="68">
        <f>G85+L85</f>
        <v>309.7</v>
      </c>
      <c r="R85" s="83">
        <f t="shared" si="14"/>
        <v>106.79310344827586</v>
      </c>
      <c r="S85" s="15"/>
      <c r="T85" s="15"/>
      <c r="U85" s="17"/>
      <c r="V85" s="15"/>
    </row>
    <row r="86" spans="1:22" ht="28.5" customHeight="1" hidden="1">
      <c r="A86" s="118"/>
      <c r="B86" s="75"/>
      <c r="C86" s="69"/>
      <c r="D86" s="69"/>
      <c r="E86" s="68"/>
      <c r="F86" s="68"/>
      <c r="G86" s="68"/>
      <c r="H86" s="68"/>
      <c r="I86" s="69"/>
      <c r="J86" s="68"/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69"/>
      <c r="Q86" s="68"/>
      <c r="R86" s="83"/>
      <c r="S86" s="15"/>
      <c r="T86" s="15"/>
      <c r="U86" s="17"/>
      <c r="V86" s="15"/>
    </row>
    <row r="87" spans="1:22" ht="19.5" customHeight="1" hidden="1">
      <c r="A87" s="119"/>
      <c r="B87" s="75"/>
      <c r="C87" s="67"/>
      <c r="D87" s="67"/>
      <c r="E87" s="178"/>
      <c r="F87" s="178"/>
      <c r="G87" s="68"/>
      <c r="H87" s="68"/>
      <c r="I87" s="64" t="e">
        <f aca="true" t="shared" si="15" ref="I87:I103">G87/C87*100</f>
        <v>#DIV/0!</v>
      </c>
      <c r="J87" s="73"/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62">
        <f aca="true" t="shared" si="16" ref="P87:P103">C87+K87</f>
        <v>0</v>
      </c>
      <c r="Q87" s="73">
        <f aca="true" t="shared" si="17" ref="Q87:Q103">G87+L87</f>
        <v>0</v>
      </c>
      <c r="R87" s="82" t="e">
        <f t="shared" si="14"/>
        <v>#DIV/0!</v>
      </c>
      <c r="S87" s="15"/>
      <c r="T87" s="15"/>
      <c r="U87" s="17"/>
      <c r="V87" s="15"/>
    </row>
    <row r="88" spans="1:22" ht="51.75" customHeight="1">
      <c r="A88" s="116" t="s">
        <v>64</v>
      </c>
      <c r="B88" s="63">
        <v>22000000</v>
      </c>
      <c r="C88" s="64">
        <f>C89+C97+C99</f>
        <v>10859.9</v>
      </c>
      <c r="D88" s="64">
        <f>D89+D97+D99</f>
        <v>0</v>
      </c>
      <c r="E88" s="64">
        <f>E89+E97+E99</f>
        <v>0</v>
      </c>
      <c r="F88" s="64">
        <f>F89+F97+F99</f>
        <v>0</v>
      </c>
      <c r="G88" s="64">
        <f>G89+G97+G99</f>
        <v>11591.1</v>
      </c>
      <c r="H88" s="68"/>
      <c r="I88" s="64">
        <f t="shared" si="15"/>
        <v>106.73302700761518</v>
      </c>
      <c r="J88" s="73"/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64">
        <f t="shared" si="16"/>
        <v>10859.9</v>
      </c>
      <c r="Q88" s="73">
        <f t="shared" si="17"/>
        <v>11591.1</v>
      </c>
      <c r="R88" s="82">
        <f t="shared" si="14"/>
        <v>106.73302700761518</v>
      </c>
      <c r="S88" s="15"/>
      <c r="T88" s="15"/>
      <c r="U88" s="17"/>
      <c r="V88" s="15"/>
    </row>
    <row r="89" spans="1:22" s="4" customFormat="1" ht="29.25" customHeight="1">
      <c r="A89" s="116" t="s">
        <v>65</v>
      </c>
      <c r="B89" s="63">
        <v>22010000</v>
      </c>
      <c r="C89" s="62">
        <f>C90+C91+C94+C95+C96</f>
        <v>5838.1</v>
      </c>
      <c r="D89" s="62">
        <f>D90+D91+D94+D95+D96</f>
        <v>0</v>
      </c>
      <c r="E89" s="62">
        <f>E90+E91+E94+E95+E96</f>
        <v>0</v>
      </c>
      <c r="F89" s="62">
        <f>F90+F91+F94+F95+F96</f>
        <v>0</v>
      </c>
      <c r="G89" s="64">
        <f>G90+G91+G94+G95+G96</f>
        <v>5961.8</v>
      </c>
      <c r="H89" s="73"/>
      <c r="I89" s="64">
        <f t="shared" si="15"/>
        <v>102.11884003357257</v>
      </c>
      <c r="J89" s="73"/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64">
        <f t="shared" si="16"/>
        <v>5838.1</v>
      </c>
      <c r="Q89" s="73">
        <f t="shared" si="17"/>
        <v>5961.8</v>
      </c>
      <c r="R89" s="82">
        <f t="shared" si="14"/>
        <v>102.11884003357257</v>
      </c>
      <c r="S89" s="15"/>
      <c r="T89" s="15"/>
      <c r="U89" s="15"/>
      <c r="V89" s="15"/>
    </row>
    <row r="90" spans="1:22" ht="81.75" customHeight="1">
      <c r="A90" s="118" t="s">
        <v>66</v>
      </c>
      <c r="B90" s="75">
        <v>22010200</v>
      </c>
      <c r="C90" s="69">
        <v>19.3</v>
      </c>
      <c r="D90" s="69"/>
      <c r="E90" s="178"/>
      <c r="F90" s="68"/>
      <c r="G90" s="68">
        <v>40.2</v>
      </c>
      <c r="H90" s="68"/>
      <c r="I90" s="69">
        <f t="shared" si="15"/>
        <v>208.29015544041448</v>
      </c>
      <c r="J90" s="68"/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69">
        <f t="shared" si="16"/>
        <v>19.3</v>
      </c>
      <c r="Q90" s="68">
        <f t="shared" si="17"/>
        <v>40.2</v>
      </c>
      <c r="R90" s="83">
        <f t="shared" si="14"/>
        <v>208.29015544041448</v>
      </c>
      <c r="S90" s="15"/>
      <c r="T90" s="15"/>
      <c r="U90" s="17"/>
      <c r="V90" s="15"/>
    </row>
    <row r="91" spans="1:22" ht="63" customHeight="1">
      <c r="A91" s="118" t="s">
        <v>67</v>
      </c>
      <c r="B91" s="75">
        <v>22010300</v>
      </c>
      <c r="C91" s="69">
        <v>429</v>
      </c>
      <c r="D91" s="69"/>
      <c r="E91" s="178"/>
      <c r="F91" s="178"/>
      <c r="G91" s="68">
        <v>465.8</v>
      </c>
      <c r="H91" s="68"/>
      <c r="I91" s="69">
        <f t="shared" si="15"/>
        <v>108.57808857808857</v>
      </c>
      <c r="J91" s="68"/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69">
        <f t="shared" si="16"/>
        <v>429</v>
      </c>
      <c r="Q91" s="68">
        <f t="shared" si="17"/>
        <v>465.8</v>
      </c>
      <c r="R91" s="83">
        <f t="shared" si="14"/>
        <v>108.57808857808857</v>
      </c>
      <c r="S91" s="15"/>
      <c r="T91" s="15"/>
      <c r="U91" s="17"/>
      <c r="V91" s="15"/>
    </row>
    <row r="92" spans="1:22" ht="97.5" customHeight="1" hidden="1">
      <c r="A92" s="119"/>
      <c r="B92" s="75"/>
      <c r="C92" s="69"/>
      <c r="D92" s="69"/>
      <c r="E92" s="69"/>
      <c r="F92" s="69"/>
      <c r="G92" s="68"/>
      <c r="H92" s="68"/>
      <c r="I92" s="69" t="e">
        <f t="shared" si="15"/>
        <v>#DIV/0!</v>
      </c>
      <c r="J92" s="68"/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69">
        <f t="shared" si="16"/>
        <v>0</v>
      </c>
      <c r="Q92" s="68">
        <f t="shared" si="17"/>
        <v>0</v>
      </c>
      <c r="R92" s="83" t="e">
        <f t="shared" si="14"/>
        <v>#DIV/0!</v>
      </c>
      <c r="S92" s="15"/>
      <c r="T92" s="15"/>
      <c r="U92" s="18"/>
      <c r="V92" s="15"/>
    </row>
    <row r="93" spans="1:22" ht="52.5" customHeight="1" hidden="1">
      <c r="A93" s="119"/>
      <c r="B93" s="75"/>
      <c r="C93" s="69"/>
      <c r="D93" s="69"/>
      <c r="E93" s="68"/>
      <c r="F93" s="68"/>
      <c r="G93" s="68"/>
      <c r="H93" s="68"/>
      <c r="I93" s="69" t="e">
        <f t="shared" si="15"/>
        <v>#DIV/0!</v>
      </c>
      <c r="J93" s="68"/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69">
        <f t="shared" si="16"/>
        <v>0</v>
      </c>
      <c r="Q93" s="68">
        <f t="shared" si="17"/>
        <v>0</v>
      </c>
      <c r="R93" s="83" t="e">
        <f t="shared" si="14"/>
        <v>#DIV/0!</v>
      </c>
      <c r="S93" s="15"/>
      <c r="T93" s="15"/>
      <c r="U93" s="17"/>
      <c r="V93" s="15"/>
    </row>
    <row r="94" spans="1:22" s="4" customFormat="1" ht="42.75" customHeight="1">
      <c r="A94" s="118" t="s">
        <v>68</v>
      </c>
      <c r="B94" s="75">
        <v>22012500</v>
      </c>
      <c r="C94" s="69">
        <v>5010</v>
      </c>
      <c r="D94" s="69"/>
      <c r="E94" s="69"/>
      <c r="F94" s="69"/>
      <c r="G94" s="69">
        <v>5039.6</v>
      </c>
      <c r="H94" s="68"/>
      <c r="I94" s="69">
        <f t="shared" si="15"/>
        <v>100.59081836327346</v>
      </c>
      <c r="J94" s="68"/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69">
        <f t="shared" si="16"/>
        <v>5010</v>
      </c>
      <c r="Q94" s="68">
        <f t="shared" si="17"/>
        <v>5039.6</v>
      </c>
      <c r="R94" s="83">
        <f t="shared" si="14"/>
        <v>100.59081836327346</v>
      </c>
      <c r="S94" s="15"/>
      <c r="T94" s="15"/>
      <c r="U94" s="15"/>
      <c r="V94" s="15"/>
    </row>
    <row r="95" spans="1:22" s="4" customFormat="1" ht="56.25" customHeight="1">
      <c r="A95" s="119" t="s">
        <v>69</v>
      </c>
      <c r="B95" s="75">
        <v>22012600</v>
      </c>
      <c r="C95" s="69">
        <v>320</v>
      </c>
      <c r="D95" s="69"/>
      <c r="E95" s="69"/>
      <c r="F95" s="69"/>
      <c r="G95" s="69">
        <v>344.4</v>
      </c>
      <c r="H95" s="68"/>
      <c r="I95" s="69">
        <f t="shared" si="15"/>
        <v>107.625</v>
      </c>
      <c r="J95" s="68"/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69">
        <f t="shared" si="16"/>
        <v>320</v>
      </c>
      <c r="Q95" s="68">
        <f t="shared" si="17"/>
        <v>344.4</v>
      </c>
      <c r="R95" s="83">
        <f t="shared" si="14"/>
        <v>107.625</v>
      </c>
      <c r="S95" s="15"/>
      <c r="T95" s="15"/>
      <c r="U95" s="15"/>
      <c r="V95" s="15"/>
    </row>
    <row r="96" spans="1:22" ht="102.75" customHeight="1">
      <c r="A96" s="118" t="s">
        <v>376</v>
      </c>
      <c r="B96" s="75">
        <v>22012900</v>
      </c>
      <c r="C96" s="69">
        <v>59.8</v>
      </c>
      <c r="D96" s="69"/>
      <c r="E96" s="69"/>
      <c r="F96" s="69"/>
      <c r="G96" s="69">
        <v>71.8</v>
      </c>
      <c r="H96" s="68"/>
      <c r="I96" s="69">
        <f t="shared" si="15"/>
        <v>120.06688963210703</v>
      </c>
      <c r="J96" s="68"/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69">
        <f t="shared" si="16"/>
        <v>59.8</v>
      </c>
      <c r="Q96" s="68">
        <f t="shared" si="17"/>
        <v>71.8</v>
      </c>
      <c r="R96" s="83">
        <f aca="true" t="shared" si="18" ref="R96:R109">Q96/P96*100</f>
        <v>120.06688963210703</v>
      </c>
      <c r="S96" s="15"/>
      <c r="T96" s="15"/>
      <c r="U96" s="17"/>
      <c r="V96" s="17"/>
    </row>
    <row r="97" spans="1:22" s="4" customFormat="1" ht="52.5" customHeight="1">
      <c r="A97" s="118" t="s">
        <v>70</v>
      </c>
      <c r="B97" s="63">
        <v>22080000</v>
      </c>
      <c r="C97" s="64">
        <f>C98</f>
        <v>3850</v>
      </c>
      <c r="D97" s="64">
        <f>D98</f>
        <v>0</v>
      </c>
      <c r="E97" s="64">
        <f>E98</f>
        <v>0</v>
      </c>
      <c r="F97" s="64">
        <f>F98</f>
        <v>0</v>
      </c>
      <c r="G97" s="64">
        <f>G98</f>
        <v>4434.8</v>
      </c>
      <c r="H97" s="73"/>
      <c r="I97" s="64">
        <f t="shared" si="15"/>
        <v>115.1896103896104</v>
      </c>
      <c r="J97" s="73"/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62">
        <f t="shared" si="16"/>
        <v>3850</v>
      </c>
      <c r="Q97" s="73">
        <f t="shared" si="17"/>
        <v>4434.8</v>
      </c>
      <c r="R97" s="82">
        <f t="shared" si="18"/>
        <v>115.1896103896104</v>
      </c>
      <c r="S97" s="15"/>
      <c r="T97" s="15"/>
      <c r="U97" s="15"/>
      <c r="V97" s="15"/>
    </row>
    <row r="98" spans="1:22" ht="55.5" customHeight="1">
      <c r="A98" s="118" t="s">
        <v>71</v>
      </c>
      <c r="B98" s="75">
        <v>22080400</v>
      </c>
      <c r="C98" s="69">
        <v>3850</v>
      </c>
      <c r="D98" s="69"/>
      <c r="E98" s="68"/>
      <c r="F98" s="68"/>
      <c r="G98" s="68">
        <v>4434.8</v>
      </c>
      <c r="H98" s="68"/>
      <c r="I98" s="69">
        <f t="shared" si="15"/>
        <v>115.1896103896104</v>
      </c>
      <c r="J98" s="68"/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69">
        <f t="shared" si="16"/>
        <v>3850</v>
      </c>
      <c r="Q98" s="68">
        <f t="shared" si="17"/>
        <v>4434.8</v>
      </c>
      <c r="R98" s="83">
        <f t="shared" si="18"/>
        <v>115.1896103896104</v>
      </c>
      <c r="S98" s="15"/>
      <c r="T98" s="15"/>
      <c r="U98" s="17"/>
      <c r="V98" s="15"/>
    </row>
    <row r="99" spans="1:22" s="4" customFormat="1" ht="25.5" customHeight="1">
      <c r="A99" s="117" t="s">
        <v>72</v>
      </c>
      <c r="B99" s="63">
        <v>22090000</v>
      </c>
      <c r="C99" s="64">
        <f>C100+C101+C102</f>
        <v>1171.8</v>
      </c>
      <c r="D99" s="64">
        <f>D100+D101+D102</f>
        <v>0</v>
      </c>
      <c r="E99" s="64">
        <f>E100+E101+E102</f>
        <v>0</v>
      </c>
      <c r="F99" s="64">
        <f>F100+F101+F102</f>
        <v>0</v>
      </c>
      <c r="G99" s="64">
        <f>G100+G101+G102</f>
        <v>1194.5000000000002</v>
      </c>
      <c r="H99" s="73"/>
      <c r="I99" s="64">
        <f t="shared" si="15"/>
        <v>101.93719064686807</v>
      </c>
      <c r="J99" s="73"/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64">
        <f t="shared" si="16"/>
        <v>1171.8</v>
      </c>
      <c r="Q99" s="73">
        <f t="shared" si="17"/>
        <v>1194.5000000000002</v>
      </c>
      <c r="R99" s="82">
        <f t="shared" si="18"/>
        <v>101.93719064686807</v>
      </c>
      <c r="S99" s="15"/>
      <c r="T99" s="15"/>
      <c r="U99" s="15"/>
      <c r="V99" s="15"/>
    </row>
    <row r="100" spans="1:22" ht="46.5">
      <c r="A100" s="118" t="s">
        <v>73</v>
      </c>
      <c r="B100" s="75">
        <v>22090100</v>
      </c>
      <c r="C100" s="69">
        <v>1116.1</v>
      </c>
      <c r="D100" s="69"/>
      <c r="E100" s="68"/>
      <c r="F100" s="68"/>
      <c r="G100" s="68">
        <v>1137.4</v>
      </c>
      <c r="H100" s="68"/>
      <c r="I100" s="69">
        <f t="shared" si="15"/>
        <v>101.90843114416272</v>
      </c>
      <c r="J100" s="68"/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69">
        <f t="shared" si="16"/>
        <v>1116.1</v>
      </c>
      <c r="Q100" s="68">
        <f t="shared" si="17"/>
        <v>1137.4</v>
      </c>
      <c r="R100" s="83">
        <f t="shared" si="18"/>
        <v>101.90843114416272</v>
      </c>
      <c r="S100" s="15"/>
      <c r="T100" s="15"/>
      <c r="U100" s="17"/>
      <c r="V100" s="15"/>
    </row>
    <row r="101" spans="1:22" ht="33" customHeight="1">
      <c r="A101" s="118" t="s">
        <v>74</v>
      </c>
      <c r="B101" s="75">
        <v>22090200</v>
      </c>
      <c r="C101" s="69">
        <v>0.7</v>
      </c>
      <c r="D101" s="69"/>
      <c r="E101" s="68"/>
      <c r="F101" s="68"/>
      <c r="G101" s="68">
        <v>0.7</v>
      </c>
      <c r="H101" s="68"/>
      <c r="I101" s="69">
        <f t="shared" si="15"/>
        <v>100</v>
      </c>
      <c r="J101" s="68"/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69">
        <f t="shared" si="16"/>
        <v>0.7</v>
      </c>
      <c r="Q101" s="68">
        <f t="shared" si="17"/>
        <v>0.7</v>
      </c>
      <c r="R101" s="83">
        <f t="shared" si="18"/>
        <v>100</v>
      </c>
      <c r="S101" s="15"/>
      <c r="T101" s="15"/>
      <c r="U101" s="17"/>
      <c r="V101" s="15"/>
    </row>
    <row r="102" spans="1:22" s="4" customFormat="1" ht="47.25" customHeight="1">
      <c r="A102" s="119" t="s">
        <v>377</v>
      </c>
      <c r="B102" s="75">
        <v>22090400</v>
      </c>
      <c r="C102" s="69">
        <v>55</v>
      </c>
      <c r="D102" s="69"/>
      <c r="E102" s="69"/>
      <c r="F102" s="69"/>
      <c r="G102" s="68">
        <v>56.4</v>
      </c>
      <c r="H102" s="68"/>
      <c r="I102" s="69">
        <f t="shared" si="15"/>
        <v>102.54545454545453</v>
      </c>
      <c r="J102" s="68"/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69">
        <f t="shared" si="16"/>
        <v>55</v>
      </c>
      <c r="Q102" s="68">
        <f t="shared" si="17"/>
        <v>56.4</v>
      </c>
      <c r="R102" s="83">
        <f t="shared" si="18"/>
        <v>102.54545454545453</v>
      </c>
      <c r="S102" s="15"/>
      <c r="T102" s="15"/>
      <c r="U102" s="18"/>
      <c r="V102" s="15"/>
    </row>
    <row r="103" spans="1:22" s="4" customFormat="1" ht="25.5" customHeight="1">
      <c r="A103" s="117" t="s">
        <v>18</v>
      </c>
      <c r="B103" s="63">
        <v>24000000</v>
      </c>
      <c r="C103" s="64">
        <f>C104+C105</f>
        <v>4426.7</v>
      </c>
      <c r="D103" s="64">
        <f>D104+D105</f>
        <v>0</v>
      </c>
      <c r="E103" s="64">
        <f>E104+E105</f>
        <v>0</v>
      </c>
      <c r="F103" s="64">
        <f>F104+F105</f>
        <v>0</v>
      </c>
      <c r="G103" s="64">
        <f>G104+G105</f>
        <v>4531.400000000001</v>
      </c>
      <c r="H103" s="73"/>
      <c r="I103" s="64">
        <f t="shared" si="15"/>
        <v>102.36519303318501</v>
      </c>
      <c r="J103" s="73"/>
      <c r="K103" s="64">
        <f>K105+K112+K113</f>
        <v>2901.2</v>
      </c>
      <c r="L103" s="64">
        <f>L105+L112+L113</f>
        <v>2925</v>
      </c>
      <c r="M103" s="73"/>
      <c r="N103" s="73"/>
      <c r="O103" s="73">
        <f>L103/K103*100</f>
        <v>100.82035019991729</v>
      </c>
      <c r="P103" s="62">
        <f t="shared" si="16"/>
        <v>7327.9</v>
      </c>
      <c r="Q103" s="73">
        <f t="shared" si="17"/>
        <v>7456.400000000001</v>
      </c>
      <c r="R103" s="82">
        <f t="shared" si="18"/>
        <v>101.75357196468293</v>
      </c>
      <c r="S103" s="15"/>
      <c r="T103" s="15"/>
      <c r="U103" s="18"/>
      <c r="V103" s="15"/>
    </row>
    <row r="104" spans="1:22" ht="73.5" customHeight="1" hidden="1">
      <c r="A104" s="120"/>
      <c r="B104" s="75"/>
      <c r="C104" s="67"/>
      <c r="D104" s="84"/>
      <c r="E104" s="68"/>
      <c r="F104" s="81"/>
      <c r="G104" s="68"/>
      <c r="H104" s="68"/>
      <c r="I104" s="69"/>
      <c r="J104" s="68"/>
      <c r="K104" s="67"/>
      <c r="L104" s="67"/>
      <c r="M104" s="68"/>
      <c r="N104" s="68"/>
      <c r="O104" s="68"/>
      <c r="P104" s="67"/>
      <c r="Q104" s="68"/>
      <c r="R104" s="83"/>
      <c r="S104" s="15"/>
      <c r="T104" s="15"/>
      <c r="U104" s="17"/>
      <c r="V104" s="15"/>
    </row>
    <row r="105" spans="1:22" s="3" customFormat="1" ht="26.25" customHeight="1">
      <c r="A105" s="117" t="s">
        <v>4</v>
      </c>
      <c r="B105" s="63">
        <v>24060000</v>
      </c>
      <c r="C105" s="64">
        <f>C107+C108+C109+C110</f>
        <v>4426.7</v>
      </c>
      <c r="D105" s="64">
        <f>D107+D108+D109+D110</f>
        <v>0</v>
      </c>
      <c r="E105" s="64">
        <f>E107+E108+E109+E110</f>
        <v>0</v>
      </c>
      <c r="F105" s="64">
        <f>F107+F108+F109+F110</f>
        <v>0</v>
      </c>
      <c r="G105" s="64">
        <f>G107+G108+G109+G110</f>
        <v>4531.400000000001</v>
      </c>
      <c r="H105" s="64">
        <f>H107+H109+H110</f>
        <v>0</v>
      </c>
      <c r="I105" s="64">
        <f>G105/C105*100</f>
        <v>102.36519303318501</v>
      </c>
      <c r="J105" s="64"/>
      <c r="K105" s="64">
        <f>K109+K110</f>
        <v>50</v>
      </c>
      <c r="L105" s="64">
        <f>L109+L110</f>
        <v>72.1</v>
      </c>
      <c r="M105" s="64">
        <f>M109+M110</f>
        <v>0</v>
      </c>
      <c r="N105" s="64">
        <f>N109+N110</f>
        <v>0</v>
      </c>
      <c r="O105" s="73">
        <f>L105/K105*100</f>
        <v>144.2</v>
      </c>
      <c r="P105" s="62">
        <f aca="true" t="shared" si="19" ref="P105:P110">C105+K105</f>
        <v>4476.7</v>
      </c>
      <c r="Q105" s="62">
        <f aca="true" t="shared" si="20" ref="Q105:Q110">G105+L105</f>
        <v>4603.500000000001</v>
      </c>
      <c r="R105" s="82">
        <f t="shared" si="18"/>
        <v>102.83244354100121</v>
      </c>
      <c r="S105" s="15"/>
      <c r="T105" s="15"/>
      <c r="U105" s="17"/>
      <c r="V105" s="15"/>
    </row>
    <row r="106" spans="1:22" ht="18.75" customHeight="1" hidden="1">
      <c r="A106" s="119"/>
      <c r="B106" s="75"/>
      <c r="C106" s="67"/>
      <c r="D106" s="84"/>
      <c r="E106" s="68"/>
      <c r="F106" s="68"/>
      <c r="G106" s="68"/>
      <c r="H106" s="68"/>
      <c r="I106" s="64" t="e">
        <f>G106/C106*100</f>
        <v>#DIV/0!</v>
      </c>
      <c r="J106" s="73"/>
      <c r="K106" s="67"/>
      <c r="L106" s="67"/>
      <c r="M106" s="68"/>
      <c r="N106" s="68"/>
      <c r="O106" s="73" t="e">
        <f>L106/K106*100</f>
        <v>#DIV/0!</v>
      </c>
      <c r="P106" s="62">
        <f t="shared" si="19"/>
        <v>0</v>
      </c>
      <c r="Q106" s="73">
        <f t="shared" si="20"/>
        <v>0</v>
      </c>
      <c r="R106" s="82" t="e">
        <f t="shared" si="18"/>
        <v>#DIV/0!</v>
      </c>
      <c r="S106" s="15"/>
      <c r="T106" s="15"/>
      <c r="U106" s="17"/>
      <c r="V106" s="15"/>
    </row>
    <row r="107" spans="1:22" ht="27.75" customHeight="1">
      <c r="A107" s="119" t="s">
        <v>4</v>
      </c>
      <c r="B107" s="75">
        <v>24060300</v>
      </c>
      <c r="C107" s="67">
        <v>4000</v>
      </c>
      <c r="D107" s="84"/>
      <c r="E107" s="68"/>
      <c r="F107" s="68"/>
      <c r="G107" s="68">
        <v>4093.3</v>
      </c>
      <c r="H107" s="68"/>
      <c r="I107" s="69">
        <f>G107/C107*100</f>
        <v>102.33250000000001</v>
      </c>
      <c r="J107" s="68"/>
      <c r="K107" s="69">
        <v>0</v>
      </c>
      <c r="L107" s="69">
        <v>0</v>
      </c>
      <c r="M107" s="68"/>
      <c r="N107" s="68"/>
      <c r="O107" s="68">
        <v>0</v>
      </c>
      <c r="P107" s="69">
        <f t="shared" si="19"/>
        <v>4000</v>
      </c>
      <c r="Q107" s="68">
        <f t="shared" si="20"/>
        <v>4093.3</v>
      </c>
      <c r="R107" s="83">
        <f t="shared" si="18"/>
        <v>102.33250000000001</v>
      </c>
      <c r="S107" s="15"/>
      <c r="T107" s="15"/>
      <c r="U107" s="17"/>
      <c r="V107" s="15"/>
    </row>
    <row r="108" spans="1:22" ht="27.75" customHeight="1">
      <c r="A108" s="119" t="s">
        <v>392</v>
      </c>
      <c r="B108" s="75">
        <v>24060600</v>
      </c>
      <c r="C108" s="67">
        <v>7.7</v>
      </c>
      <c r="D108" s="84"/>
      <c r="E108" s="68"/>
      <c r="F108" s="68"/>
      <c r="G108" s="68">
        <v>7.8</v>
      </c>
      <c r="H108" s="68"/>
      <c r="I108" s="69">
        <f>G108/C108*100</f>
        <v>101.29870129870129</v>
      </c>
      <c r="J108" s="68"/>
      <c r="K108" s="69">
        <v>0</v>
      </c>
      <c r="L108" s="69">
        <v>0</v>
      </c>
      <c r="M108" s="68"/>
      <c r="N108" s="68"/>
      <c r="O108" s="68">
        <v>0</v>
      </c>
      <c r="P108" s="69">
        <f t="shared" si="19"/>
        <v>7.7</v>
      </c>
      <c r="Q108" s="68">
        <f t="shared" si="20"/>
        <v>7.8</v>
      </c>
      <c r="R108" s="83">
        <f t="shared" si="18"/>
        <v>101.29870129870129</v>
      </c>
      <c r="S108" s="15"/>
      <c r="T108" s="15"/>
      <c r="U108" s="17"/>
      <c r="V108" s="15"/>
    </row>
    <row r="109" spans="1:22" s="4" customFormat="1" ht="92.25" customHeight="1">
      <c r="A109" s="118" t="s">
        <v>75</v>
      </c>
      <c r="B109" s="75">
        <v>24062100</v>
      </c>
      <c r="C109" s="67"/>
      <c r="D109" s="84"/>
      <c r="E109" s="68"/>
      <c r="F109" s="68"/>
      <c r="G109" s="68"/>
      <c r="H109" s="68"/>
      <c r="I109" s="69">
        <v>0</v>
      </c>
      <c r="J109" s="68"/>
      <c r="K109" s="69">
        <v>50</v>
      </c>
      <c r="L109" s="70">
        <v>72.1</v>
      </c>
      <c r="M109" s="68"/>
      <c r="N109" s="68"/>
      <c r="O109" s="68">
        <f>L109/K109*100</f>
        <v>144.2</v>
      </c>
      <c r="P109" s="69">
        <f t="shared" si="19"/>
        <v>50</v>
      </c>
      <c r="Q109" s="68">
        <f t="shared" si="20"/>
        <v>72.1</v>
      </c>
      <c r="R109" s="83">
        <f t="shared" si="18"/>
        <v>144.2</v>
      </c>
      <c r="S109" s="15"/>
      <c r="T109" s="15"/>
      <c r="U109" s="18"/>
      <c r="V109" s="18"/>
    </row>
    <row r="110" spans="1:22" s="4" customFormat="1" ht="174.75" customHeight="1">
      <c r="A110" s="240" t="s">
        <v>378</v>
      </c>
      <c r="B110" s="223">
        <v>24062200</v>
      </c>
      <c r="C110" s="252">
        <v>419</v>
      </c>
      <c r="D110" s="69"/>
      <c r="E110" s="69"/>
      <c r="F110" s="69"/>
      <c r="G110" s="273">
        <v>430.3</v>
      </c>
      <c r="H110" s="68"/>
      <c r="I110" s="273">
        <f>G110/C110*100</f>
        <v>102.69689737470166</v>
      </c>
      <c r="J110" s="68"/>
      <c r="K110" s="278">
        <v>0</v>
      </c>
      <c r="L110" s="278">
        <v>0</v>
      </c>
      <c r="M110" s="68"/>
      <c r="N110" s="68"/>
      <c r="O110" s="273">
        <v>0</v>
      </c>
      <c r="P110" s="273">
        <f t="shared" si="19"/>
        <v>419</v>
      </c>
      <c r="Q110" s="273">
        <f t="shared" si="20"/>
        <v>430.3</v>
      </c>
      <c r="R110" s="230">
        <f>Q110/P110*100</f>
        <v>102.69689737470166</v>
      </c>
      <c r="S110" s="15"/>
      <c r="T110" s="15"/>
      <c r="U110" s="18"/>
      <c r="V110" s="18"/>
    </row>
    <row r="111" spans="1:22" s="4" customFormat="1" ht="46.5" customHeight="1" hidden="1">
      <c r="A111" s="240"/>
      <c r="B111" s="224"/>
      <c r="C111" s="253"/>
      <c r="D111" s="69"/>
      <c r="E111" s="69"/>
      <c r="F111" s="69"/>
      <c r="G111" s="275"/>
      <c r="H111" s="68"/>
      <c r="I111" s="275"/>
      <c r="J111" s="68"/>
      <c r="K111" s="279"/>
      <c r="L111" s="279"/>
      <c r="M111" s="68"/>
      <c r="N111" s="68"/>
      <c r="O111" s="275"/>
      <c r="P111" s="275"/>
      <c r="Q111" s="275"/>
      <c r="R111" s="231"/>
      <c r="S111" s="15"/>
      <c r="T111" s="15"/>
      <c r="U111" s="15"/>
      <c r="V111" s="15"/>
    </row>
    <row r="112" spans="1:22" s="4" customFormat="1" ht="64.5" customHeight="1">
      <c r="A112" s="114" t="s">
        <v>347</v>
      </c>
      <c r="B112" s="75">
        <v>24160200</v>
      </c>
      <c r="C112" s="69">
        <v>0</v>
      </c>
      <c r="D112" s="69">
        <v>0</v>
      </c>
      <c r="E112" s="69">
        <v>0</v>
      </c>
      <c r="F112" s="69">
        <v>0</v>
      </c>
      <c r="G112" s="69">
        <v>0</v>
      </c>
      <c r="H112" s="69">
        <v>0</v>
      </c>
      <c r="I112" s="69">
        <v>0</v>
      </c>
      <c r="J112" s="69">
        <v>0</v>
      </c>
      <c r="K112" s="70">
        <v>0</v>
      </c>
      <c r="L112" s="70">
        <v>1.7</v>
      </c>
      <c r="M112" s="68"/>
      <c r="N112" s="68"/>
      <c r="O112" s="68"/>
      <c r="P112" s="68">
        <f>K112</f>
        <v>0</v>
      </c>
      <c r="Q112" s="68">
        <f>L112</f>
        <v>1.7</v>
      </c>
      <c r="R112" s="83"/>
      <c r="S112" s="15"/>
      <c r="T112" s="15"/>
      <c r="U112" s="15"/>
      <c r="V112" s="15"/>
    </row>
    <row r="113" spans="1:22" s="4" customFormat="1" ht="60" customHeight="1">
      <c r="A113" s="118" t="s">
        <v>39</v>
      </c>
      <c r="B113" s="75">
        <v>24170000</v>
      </c>
      <c r="C113" s="69">
        <v>0</v>
      </c>
      <c r="D113" s="69">
        <v>0</v>
      </c>
      <c r="E113" s="69">
        <v>0</v>
      </c>
      <c r="F113" s="69">
        <v>0</v>
      </c>
      <c r="G113" s="69">
        <v>0</v>
      </c>
      <c r="H113" s="69">
        <v>0</v>
      </c>
      <c r="I113" s="69">
        <v>0</v>
      </c>
      <c r="J113" s="69">
        <v>0</v>
      </c>
      <c r="K113" s="70">
        <v>2851.2</v>
      </c>
      <c r="L113" s="68">
        <v>2851.2</v>
      </c>
      <c r="M113" s="68"/>
      <c r="N113" s="68"/>
      <c r="O113" s="68">
        <f>L113/K113*100</f>
        <v>100</v>
      </c>
      <c r="P113" s="68">
        <f aca="true" t="shared" si="21" ref="P113:P146">C113+K113</f>
        <v>2851.2</v>
      </c>
      <c r="Q113" s="68">
        <f aca="true" t="shared" si="22" ref="Q113:Q146">G113+L113</f>
        <v>2851.2</v>
      </c>
      <c r="R113" s="83">
        <f>Q113/P113*100</f>
        <v>100</v>
      </c>
      <c r="S113" s="15"/>
      <c r="T113" s="15"/>
      <c r="U113" s="15"/>
      <c r="V113" s="15"/>
    </row>
    <row r="114" spans="1:22" ht="24" customHeight="1">
      <c r="A114" s="117" t="s">
        <v>0</v>
      </c>
      <c r="B114" s="63">
        <v>25000000</v>
      </c>
      <c r="C114" s="69">
        <v>0</v>
      </c>
      <c r="D114" s="69">
        <v>0</v>
      </c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4">
        <v>41906.7</v>
      </c>
      <c r="L114" s="73">
        <v>41633</v>
      </c>
      <c r="M114" s="68"/>
      <c r="N114" s="68"/>
      <c r="O114" s="73">
        <f>L114/K114*100</f>
        <v>99.3468824794126</v>
      </c>
      <c r="P114" s="73">
        <f t="shared" si="21"/>
        <v>41906.7</v>
      </c>
      <c r="Q114" s="73">
        <f t="shared" si="22"/>
        <v>41633</v>
      </c>
      <c r="R114" s="82">
        <f aca="true" t="shared" si="23" ref="R114:R145">Q114/P114*100</f>
        <v>99.3468824794126</v>
      </c>
      <c r="S114" s="15"/>
      <c r="T114" s="15"/>
      <c r="U114" s="17"/>
      <c r="V114" s="17"/>
    </row>
    <row r="115" spans="1:22" s="4" customFormat="1" ht="118.5" customHeight="1" hidden="1">
      <c r="A115" s="117"/>
      <c r="B115" s="63"/>
      <c r="C115" s="62"/>
      <c r="D115" s="62"/>
      <c r="E115" s="179"/>
      <c r="F115" s="85"/>
      <c r="G115" s="86"/>
      <c r="H115" s="73"/>
      <c r="I115" s="68"/>
      <c r="J115" s="73"/>
      <c r="K115" s="64"/>
      <c r="L115" s="86"/>
      <c r="M115" s="73"/>
      <c r="N115" s="73"/>
      <c r="O115" s="73" t="e">
        <f>L115/K115*100</f>
        <v>#DIV/0!</v>
      </c>
      <c r="P115" s="73">
        <f t="shared" si="21"/>
        <v>0</v>
      </c>
      <c r="Q115" s="73">
        <f t="shared" si="22"/>
        <v>0</v>
      </c>
      <c r="R115" s="82" t="e">
        <f t="shared" si="23"/>
        <v>#DIV/0!</v>
      </c>
      <c r="S115" s="15"/>
      <c r="T115" s="15"/>
      <c r="U115" s="15"/>
      <c r="V115" s="15"/>
    </row>
    <row r="116" spans="1:22" s="4" customFormat="1" ht="42">
      <c r="A116" s="117" t="s">
        <v>29</v>
      </c>
      <c r="B116" s="63">
        <v>30000000</v>
      </c>
      <c r="C116" s="64">
        <f>C117</f>
        <v>6</v>
      </c>
      <c r="D116" s="64">
        <f>D117</f>
        <v>0</v>
      </c>
      <c r="E116" s="64">
        <f>E117</f>
        <v>0</v>
      </c>
      <c r="F116" s="64">
        <f>F117</f>
        <v>0</v>
      </c>
      <c r="G116" s="64">
        <f>G117</f>
        <v>6.5</v>
      </c>
      <c r="H116" s="64">
        <f>H117+H123</f>
        <v>0</v>
      </c>
      <c r="I116" s="82">
        <f>G116/C116*100</f>
        <v>108.33333333333333</v>
      </c>
      <c r="J116" s="73"/>
      <c r="K116" s="64">
        <f>K117+K123</f>
        <v>15571.2</v>
      </c>
      <c r="L116" s="64">
        <f>L117+L123</f>
        <v>16576.1</v>
      </c>
      <c r="M116" s="73"/>
      <c r="N116" s="73"/>
      <c r="O116" s="73">
        <f>L116/K116*100</f>
        <v>106.45358096999587</v>
      </c>
      <c r="P116" s="73">
        <f t="shared" si="21"/>
        <v>15577.2</v>
      </c>
      <c r="Q116" s="73">
        <f t="shared" si="22"/>
        <v>16582.6</v>
      </c>
      <c r="R116" s="82">
        <f t="shared" si="23"/>
        <v>106.45430500988621</v>
      </c>
      <c r="S116" s="15"/>
      <c r="T116" s="15"/>
      <c r="U116" s="15"/>
      <c r="V116" s="15"/>
    </row>
    <row r="117" spans="1:22" s="4" customFormat="1" ht="26.25" customHeight="1">
      <c r="A117" s="117" t="s">
        <v>19</v>
      </c>
      <c r="B117" s="63">
        <v>31000000</v>
      </c>
      <c r="C117" s="62">
        <f>C118+C120</f>
        <v>6</v>
      </c>
      <c r="D117" s="62">
        <f>D118+D120</f>
        <v>0</v>
      </c>
      <c r="E117" s="62">
        <f>E118+E120</f>
        <v>0</v>
      </c>
      <c r="F117" s="62">
        <f>F118+F120</f>
        <v>0</v>
      </c>
      <c r="G117" s="62">
        <f>G118+G120</f>
        <v>6.5</v>
      </c>
      <c r="H117" s="73"/>
      <c r="I117" s="82">
        <f>G117/C117*100</f>
        <v>108.33333333333333</v>
      </c>
      <c r="J117" s="73"/>
      <c r="K117" s="62">
        <f>K121</f>
        <v>9855.9</v>
      </c>
      <c r="L117" s="62">
        <f>L121</f>
        <v>9856</v>
      </c>
      <c r="M117" s="68"/>
      <c r="N117" s="68"/>
      <c r="O117" s="73">
        <f>L117/K117*100</f>
        <v>100.00101462068407</v>
      </c>
      <c r="P117" s="73">
        <f t="shared" si="21"/>
        <v>9861.9</v>
      </c>
      <c r="Q117" s="73">
        <f t="shared" si="22"/>
        <v>9862.5</v>
      </c>
      <c r="R117" s="82">
        <f t="shared" si="23"/>
        <v>100.00608402032063</v>
      </c>
      <c r="S117" s="15"/>
      <c r="T117" s="15"/>
      <c r="U117" s="15"/>
      <c r="V117" s="15"/>
    </row>
    <row r="118" spans="1:22" s="4" customFormat="1" ht="93.75" customHeight="1">
      <c r="A118" s="116" t="s">
        <v>76</v>
      </c>
      <c r="B118" s="63">
        <v>31010000</v>
      </c>
      <c r="C118" s="62">
        <f>C119</f>
        <v>2.6</v>
      </c>
      <c r="D118" s="62">
        <f>D119</f>
        <v>0</v>
      </c>
      <c r="E118" s="62">
        <f>E119</f>
        <v>0</v>
      </c>
      <c r="F118" s="62">
        <f>F119</f>
        <v>0</v>
      </c>
      <c r="G118" s="62">
        <f>G119</f>
        <v>3</v>
      </c>
      <c r="H118" s="73"/>
      <c r="I118" s="82">
        <f>G118/C118*100</f>
        <v>115.38461538461537</v>
      </c>
      <c r="J118" s="73"/>
      <c r="K118" s="62">
        <v>0</v>
      </c>
      <c r="L118" s="86">
        <v>0</v>
      </c>
      <c r="M118" s="73"/>
      <c r="N118" s="73"/>
      <c r="O118" s="73">
        <v>0</v>
      </c>
      <c r="P118" s="73">
        <f t="shared" si="21"/>
        <v>2.6</v>
      </c>
      <c r="Q118" s="73">
        <f t="shared" si="22"/>
        <v>3</v>
      </c>
      <c r="R118" s="82">
        <f t="shared" si="23"/>
        <v>115.38461538461537</v>
      </c>
      <c r="S118" s="15"/>
      <c r="T118" s="15"/>
      <c r="U118" s="15"/>
      <c r="V118" s="15"/>
    </row>
    <row r="119" spans="1:22" ht="71.25" customHeight="1">
      <c r="A119" s="118" t="s">
        <v>77</v>
      </c>
      <c r="B119" s="75">
        <v>31010200</v>
      </c>
      <c r="C119" s="67">
        <v>2.6</v>
      </c>
      <c r="D119" s="84"/>
      <c r="E119" s="84"/>
      <c r="F119" s="84"/>
      <c r="G119" s="68">
        <v>3</v>
      </c>
      <c r="H119" s="68"/>
      <c r="I119" s="83">
        <f>G119/C119*100</f>
        <v>115.38461538461537</v>
      </c>
      <c r="J119" s="68"/>
      <c r="K119" s="69">
        <v>0</v>
      </c>
      <c r="L119" s="68">
        <v>0</v>
      </c>
      <c r="M119" s="68"/>
      <c r="N119" s="68"/>
      <c r="O119" s="68">
        <v>0</v>
      </c>
      <c r="P119" s="68">
        <f t="shared" si="21"/>
        <v>2.6</v>
      </c>
      <c r="Q119" s="68">
        <f t="shared" si="22"/>
        <v>3</v>
      </c>
      <c r="R119" s="83">
        <f t="shared" si="23"/>
        <v>115.38461538461537</v>
      </c>
      <c r="S119" s="15"/>
      <c r="T119" s="17"/>
      <c r="U119" s="17"/>
      <c r="V119" s="17"/>
    </row>
    <row r="120" spans="1:22" s="4" customFormat="1" ht="50.25" customHeight="1">
      <c r="A120" s="117" t="s">
        <v>78</v>
      </c>
      <c r="B120" s="63">
        <v>31020000</v>
      </c>
      <c r="C120" s="62">
        <v>3.4</v>
      </c>
      <c r="D120" s="62"/>
      <c r="E120" s="62"/>
      <c r="F120" s="62"/>
      <c r="G120" s="86">
        <v>3.5</v>
      </c>
      <c r="H120" s="86"/>
      <c r="I120" s="113">
        <f>G120/C120*100</f>
        <v>102.94117647058825</v>
      </c>
      <c r="J120" s="86"/>
      <c r="K120" s="77">
        <v>0</v>
      </c>
      <c r="L120" s="86">
        <v>0</v>
      </c>
      <c r="M120" s="128"/>
      <c r="N120" s="128"/>
      <c r="O120" s="86">
        <v>0</v>
      </c>
      <c r="P120" s="86">
        <f t="shared" si="21"/>
        <v>3.4</v>
      </c>
      <c r="Q120" s="86">
        <f t="shared" si="22"/>
        <v>3.5</v>
      </c>
      <c r="R120" s="113">
        <f t="shared" si="23"/>
        <v>102.94117647058825</v>
      </c>
      <c r="S120" s="15"/>
      <c r="T120" s="15"/>
      <c r="U120" s="15"/>
      <c r="V120" s="15"/>
    </row>
    <row r="121" spans="1:22" s="4" customFormat="1" ht="44.25" customHeight="1">
      <c r="A121" s="116" t="s">
        <v>79</v>
      </c>
      <c r="B121" s="63">
        <v>31030000</v>
      </c>
      <c r="C121" s="62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77">
        <v>9855.9</v>
      </c>
      <c r="L121" s="73">
        <v>9856</v>
      </c>
      <c r="M121" s="73"/>
      <c r="N121" s="73"/>
      <c r="O121" s="73">
        <f>L121/K121*100</f>
        <v>100.00101462068407</v>
      </c>
      <c r="P121" s="73">
        <f t="shared" si="21"/>
        <v>9855.9</v>
      </c>
      <c r="Q121" s="73">
        <f t="shared" si="22"/>
        <v>9856</v>
      </c>
      <c r="R121" s="82">
        <f t="shared" si="23"/>
        <v>100.00101462068407</v>
      </c>
      <c r="S121" s="15"/>
      <c r="T121" s="15"/>
      <c r="U121" s="15"/>
      <c r="V121" s="15"/>
    </row>
    <row r="122" spans="1:22" s="4" customFormat="1" ht="13.5" customHeight="1" hidden="1">
      <c r="A122" s="121"/>
      <c r="B122" s="63"/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77"/>
      <c r="L122" s="73"/>
      <c r="M122" s="73"/>
      <c r="N122" s="73"/>
      <c r="O122" s="73"/>
      <c r="P122" s="73">
        <f t="shared" si="21"/>
        <v>0</v>
      </c>
      <c r="Q122" s="73">
        <f t="shared" si="22"/>
        <v>0</v>
      </c>
      <c r="R122" s="82" t="e">
        <f t="shared" si="23"/>
        <v>#DIV/0!</v>
      </c>
      <c r="S122" s="15"/>
      <c r="T122" s="15"/>
      <c r="U122" s="15"/>
      <c r="V122" s="15"/>
    </row>
    <row r="123" spans="1:22" s="4" customFormat="1" ht="49.5" customHeight="1">
      <c r="A123" s="116" t="s">
        <v>80</v>
      </c>
      <c r="B123" s="63">
        <v>33010000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77">
        <f>K124</f>
        <v>5715.3</v>
      </c>
      <c r="L123" s="77">
        <f>L124</f>
        <v>6720.1</v>
      </c>
      <c r="M123" s="87"/>
      <c r="N123" s="87"/>
      <c r="O123" s="87">
        <f>L123/K123*100</f>
        <v>117.58087939390758</v>
      </c>
      <c r="P123" s="73">
        <f t="shared" si="21"/>
        <v>5715.3</v>
      </c>
      <c r="Q123" s="73">
        <f t="shared" si="22"/>
        <v>6720.1</v>
      </c>
      <c r="R123" s="82">
        <f t="shared" si="23"/>
        <v>117.58087939390758</v>
      </c>
      <c r="S123" s="15"/>
      <c r="T123" s="15"/>
      <c r="U123" s="15"/>
      <c r="V123" s="15"/>
    </row>
    <row r="124" spans="1:22" ht="76.5" customHeight="1">
      <c r="A124" s="118" t="s">
        <v>81</v>
      </c>
      <c r="B124" s="75">
        <v>33010100</v>
      </c>
      <c r="C124" s="69">
        <v>0</v>
      </c>
      <c r="D124" s="69">
        <v>0</v>
      </c>
      <c r="E124" s="69">
        <v>0</v>
      </c>
      <c r="F124" s="69">
        <v>0</v>
      </c>
      <c r="G124" s="69">
        <v>0</v>
      </c>
      <c r="H124" s="69">
        <v>0</v>
      </c>
      <c r="I124" s="69">
        <v>0</v>
      </c>
      <c r="J124" s="69">
        <v>0</v>
      </c>
      <c r="K124" s="70">
        <v>5715.3</v>
      </c>
      <c r="L124" s="68">
        <v>6720.1</v>
      </c>
      <c r="M124" s="68"/>
      <c r="N124" s="68"/>
      <c r="O124" s="107">
        <f>L124/K124*100</f>
        <v>117.58087939390758</v>
      </c>
      <c r="P124" s="68">
        <f t="shared" si="21"/>
        <v>5715.3</v>
      </c>
      <c r="Q124" s="68">
        <f t="shared" si="22"/>
        <v>6720.1</v>
      </c>
      <c r="R124" s="83">
        <f t="shared" si="23"/>
        <v>117.58087939390758</v>
      </c>
      <c r="S124" s="15"/>
      <c r="T124" s="15"/>
      <c r="U124" s="17"/>
      <c r="V124" s="17"/>
    </row>
    <row r="125" spans="1:22" ht="100.5" customHeight="1" hidden="1">
      <c r="A125" s="122"/>
      <c r="B125" s="75"/>
      <c r="C125" s="67"/>
      <c r="D125" s="67"/>
      <c r="E125" s="68"/>
      <c r="F125" s="68"/>
      <c r="G125" s="68"/>
      <c r="H125" s="68"/>
      <c r="I125" s="68"/>
      <c r="J125" s="68"/>
      <c r="K125" s="71"/>
      <c r="L125" s="68"/>
      <c r="M125" s="68"/>
      <c r="N125" s="68"/>
      <c r="O125" s="68"/>
      <c r="P125" s="73">
        <f t="shared" si="21"/>
        <v>0</v>
      </c>
      <c r="Q125" s="73">
        <f t="shared" si="22"/>
        <v>0</v>
      </c>
      <c r="R125" s="83" t="e">
        <f t="shared" si="23"/>
        <v>#DIV/0!</v>
      </c>
      <c r="S125" s="17"/>
      <c r="T125" s="15"/>
      <c r="U125" s="17"/>
      <c r="V125" s="17"/>
    </row>
    <row r="126" spans="1:22" ht="26.25" customHeight="1">
      <c r="A126" s="121" t="s">
        <v>40</v>
      </c>
      <c r="B126" s="63">
        <v>40000000</v>
      </c>
      <c r="C126" s="64">
        <f aca="true" t="shared" si="24" ref="C126:H126">C127</f>
        <v>491790.10000000003</v>
      </c>
      <c r="D126" s="64">
        <f t="shared" si="24"/>
        <v>0</v>
      </c>
      <c r="E126" s="64">
        <f t="shared" si="24"/>
        <v>0</v>
      </c>
      <c r="F126" s="64">
        <f t="shared" si="24"/>
        <v>0</v>
      </c>
      <c r="G126" s="64">
        <f t="shared" si="24"/>
        <v>491251.9</v>
      </c>
      <c r="H126" s="64" t="e">
        <f t="shared" si="24"/>
        <v>#REF!</v>
      </c>
      <c r="I126" s="64">
        <f>G126/C126*100</f>
        <v>99.89056306745499</v>
      </c>
      <c r="J126" s="64"/>
      <c r="K126" s="64">
        <f>K127</f>
        <v>23000</v>
      </c>
      <c r="L126" s="64">
        <f>L127</f>
        <v>22802.2</v>
      </c>
      <c r="M126" s="73"/>
      <c r="N126" s="73"/>
      <c r="O126" s="73">
        <f>L126/K126*100</f>
        <v>99.14</v>
      </c>
      <c r="P126" s="73">
        <f t="shared" si="21"/>
        <v>514790.10000000003</v>
      </c>
      <c r="Q126" s="73">
        <f t="shared" si="22"/>
        <v>514054.10000000003</v>
      </c>
      <c r="R126" s="82">
        <f t="shared" si="23"/>
        <v>99.85702910759161</v>
      </c>
      <c r="S126" s="17"/>
      <c r="T126" s="15"/>
      <c r="U126" s="17"/>
      <c r="V126" s="17"/>
    </row>
    <row r="127" spans="1:22" ht="39" customHeight="1">
      <c r="A127" s="121" t="s">
        <v>6</v>
      </c>
      <c r="B127" s="63">
        <v>41000000</v>
      </c>
      <c r="C127" s="64">
        <f aca="true" t="shared" si="25" ref="C127:H127">C128+C146</f>
        <v>491790.10000000003</v>
      </c>
      <c r="D127" s="64">
        <f t="shared" si="25"/>
        <v>0</v>
      </c>
      <c r="E127" s="64">
        <f t="shared" si="25"/>
        <v>0</v>
      </c>
      <c r="F127" s="64">
        <f t="shared" si="25"/>
        <v>0</v>
      </c>
      <c r="G127" s="64">
        <f t="shared" si="25"/>
        <v>491251.9</v>
      </c>
      <c r="H127" s="64" t="e">
        <f t="shared" si="25"/>
        <v>#REF!</v>
      </c>
      <c r="I127" s="64">
        <f>G127/C127*100</f>
        <v>99.89056306745499</v>
      </c>
      <c r="J127" s="64" t="e">
        <f>J128+J146</f>
        <v>#REF!</v>
      </c>
      <c r="K127" s="64">
        <f>K128+K146</f>
        <v>23000</v>
      </c>
      <c r="L127" s="64">
        <f>L128+L146</f>
        <v>22802.2</v>
      </c>
      <c r="M127" s="64">
        <f>M128+M146</f>
        <v>0</v>
      </c>
      <c r="N127" s="64">
        <f>N128+N146</f>
        <v>0</v>
      </c>
      <c r="O127" s="73">
        <f>L127/K127*100</f>
        <v>99.14</v>
      </c>
      <c r="P127" s="73">
        <f t="shared" si="21"/>
        <v>514790.10000000003</v>
      </c>
      <c r="Q127" s="73">
        <f t="shared" si="22"/>
        <v>514054.10000000003</v>
      </c>
      <c r="R127" s="82">
        <f t="shared" si="23"/>
        <v>99.85702910759161</v>
      </c>
      <c r="S127" s="17"/>
      <c r="T127" s="15"/>
      <c r="U127" s="17"/>
      <c r="V127" s="17"/>
    </row>
    <row r="128" spans="1:22" s="4" customFormat="1" ht="35.25" customHeight="1">
      <c r="A128" s="121" t="s">
        <v>82</v>
      </c>
      <c r="B128" s="63">
        <v>41030000</v>
      </c>
      <c r="C128" s="62">
        <f>C130+C131+C134+C145</f>
        <v>400498.7</v>
      </c>
      <c r="D128" s="62">
        <f>D130+D131+D134+D145</f>
        <v>0</v>
      </c>
      <c r="E128" s="62">
        <f>E130+E131+E134+E145</f>
        <v>0</v>
      </c>
      <c r="F128" s="62">
        <f>F130+F131+F134+F145</f>
        <v>0</v>
      </c>
      <c r="G128" s="62">
        <f>G130+G131+G134+G145</f>
        <v>400498.7</v>
      </c>
      <c r="H128" s="62" t="e">
        <f>#REF!+H131+H134+H142+H143+H144</f>
        <v>#REF!</v>
      </c>
      <c r="I128" s="64">
        <f>G128/C128*100</f>
        <v>100</v>
      </c>
      <c r="J128" s="62" t="e">
        <f>#REF!+J131+J134+J142+J143+J144</f>
        <v>#REF!</v>
      </c>
      <c r="K128" s="62">
        <f>K130</f>
        <v>23000</v>
      </c>
      <c r="L128" s="62">
        <f>L130</f>
        <v>22802.2</v>
      </c>
      <c r="M128" s="73"/>
      <c r="N128" s="73"/>
      <c r="O128" s="73">
        <f>L128/K128*100</f>
        <v>99.14</v>
      </c>
      <c r="P128" s="73">
        <f t="shared" si="21"/>
        <v>423498.7</v>
      </c>
      <c r="Q128" s="73">
        <f t="shared" si="22"/>
        <v>423300.9</v>
      </c>
      <c r="R128" s="82">
        <f t="shared" si="23"/>
        <v>99.95329383537658</v>
      </c>
      <c r="S128" s="15"/>
      <c r="T128" s="15"/>
      <c r="U128" s="15"/>
      <c r="V128" s="15"/>
    </row>
    <row r="129" spans="1:22" ht="409.5" customHeight="1" hidden="1">
      <c r="A129" s="123"/>
      <c r="B129" s="75"/>
      <c r="C129" s="67"/>
      <c r="D129" s="67"/>
      <c r="E129" s="68"/>
      <c r="F129" s="68"/>
      <c r="G129" s="68"/>
      <c r="H129" s="68"/>
      <c r="I129" s="64" t="e">
        <f>G129/C129*100</f>
        <v>#DIV/0!</v>
      </c>
      <c r="J129" s="68"/>
      <c r="K129" s="71"/>
      <c r="L129" s="68"/>
      <c r="M129" s="68"/>
      <c r="N129" s="68"/>
      <c r="O129" s="73" t="e">
        <f>L129/K129*100</f>
        <v>#DIV/0!</v>
      </c>
      <c r="P129" s="73">
        <f t="shared" si="21"/>
        <v>0</v>
      </c>
      <c r="Q129" s="73">
        <f t="shared" si="22"/>
        <v>0</v>
      </c>
      <c r="R129" s="83" t="e">
        <f t="shared" si="23"/>
        <v>#DIV/0!</v>
      </c>
      <c r="S129" s="17"/>
      <c r="T129" s="15"/>
      <c r="U129" s="17"/>
      <c r="V129" s="17"/>
    </row>
    <row r="130" spans="1:22" ht="63.75" customHeight="1">
      <c r="A130" s="123" t="s">
        <v>328</v>
      </c>
      <c r="B130" s="75">
        <v>41031400</v>
      </c>
      <c r="C130" s="69"/>
      <c r="D130" s="69"/>
      <c r="E130" s="68"/>
      <c r="F130" s="68"/>
      <c r="G130" s="68"/>
      <c r="H130" s="68"/>
      <c r="I130" s="69">
        <v>0</v>
      </c>
      <c r="J130" s="68"/>
      <c r="K130" s="70">
        <v>23000</v>
      </c>
      <c r="L130" s="68">
        <v>22802.2</v>
      </c>
      <c r="M130" s="68"/>
      <c r="N130" s="68"/>
      <c r="O130" s="68">
        <f>L130/K130*100</f>
        <v>99.14</v>
      </c>
      <c r="P130" s="68">
        <f t="shared" si="21"/>
        <v>23000</v>
      </c>
      <c r="Q130" s="68">
        <f t="shared" si="22"/>
        <v>22802.2</v>
      </c>
      <c r="R130" s="83">
        <f t="shared" si="23"/>
        <v>99.14</v>
      </c>
      <c r="S130" s="17"/>
      <c r="T130" s="15"/>
      <c r="U130" s="17"/>
      <c r="V130" s="17"/>
    </row>
    <row r="131" spans="1:22" ht="42.75">
      <c r="A131" s="118" t="s">
        <v>83</v>
      </c>
      <c r="B131" s="75">
        <v>41033900</v>
      </c>
      <c r="C131" s="69">
        <v>340604.2</v>
      </c>
      <c r="D131" s="69"/>
      <c r="E131" s="68"/>
      <c r="F131" s="68"/>
      <c r="G131" s="68">
        <v>340604.2</v>
      </c>
      <c r="H131" s="68"/>
      <c r="I131" s="69">
        <f aca="true" t="shared" si="26" ref="I131:I146">G131/C131*100</f>
        <v>100</v>
      </c>
      <c r="J131" s="68"/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68">
        <f t="shared" si="21"/>
        <v>340604.2</v>
      </c>
      <c r="Q131" s="68">
        <f t="shared" si="22"/>
        <v>340604.2</v>
      </c>
      <c r="R131" s="83">
        <f t="shared" si="23"/>
        <v>100</v>
      </c>
      <c r="S131" s="17"/>
      <c r="T131" s="15"/>
      <c r="U131" s="17"/>
      <c r="V131" s="17"/>
    </row>
    <row r="132" spans="1:22" ht="12" customHeight="1" hidden="1">
      <c r="A132" s="118"/>
      <c r="B132" s="270"/>
      <c r="C132" s="69"/>
      <c r="D132" s="69"/>
      <c r="E132" s="68"/>
      <c r="F132" s="68"/>
      <c r="G132" s="263"/>
      <c r="H132" s="68"/>
      <c r="I132" s="69" t="e">
        <f t="shared" si="26"/>
        <v>#DIV/0!</v>
      </c>
      <c r="J132" s="68"/>
      <c r="K132" s="70">
        <v>0</v>
      </c>
      <c r="L132" s="70">
        <v>0</v>
      </c>
      <c r="M132" s="70">
        <v>0</v>
      </c>
      <c r="N132" s="70">
        <v>0</v>
      </c>
      <c r="O132" s="70">
        <v>0</v>
      </c>
      <c r="P132" s="68">
        <f t="shared" si="21"/>
        <v>0</v>
      </c>
      <c r="Q132" s="68">
        <f t="shared" si="22"/>
        <v>0</v>
      </c>
      <c r="R132" s="83" t="e">
        <f t="shared" si="23"/>
        <v>#DIV/0!</v>
      </c>
      <c r="S132" s="283"/>
      <c r="T132" s="282"/>
      <c r="U132" s="17"/>
      <c r="V132" s="17"/>
    </row>
    <row r="133" spans="1:22" ht="17.25" customHeight="1" hidden="1">
      <c r="A133" s="118"/>
      <c r="B133" s="270"/>
      <c r="C133" s="69"/>
      <c r="D133" s="69"/>
      <c r="E133" s="68"/>
      <c r="F133" s="68"/>
      <c r="G133" s="263"/>
      <c r="H133" s="68"/>
      <c r="I133" s="69" t="e">
        <f t="shared" si="26"/>
        <v>#DIV/0!</v>
      </c>
      <c r="J133" s="68"/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68">
        <f t="shared" si="21"/>
        <v>0</v>
      </c>
      <c r="Q133" s="68">
        <f t="shared" si="22"/>
        <v>0</v>
      </c>
      <c r="R133" s="83" t="e">
        <f t="shared" si="23"/>
        <v>#DIV/0!</v>
      </c>
      <c r="S133" s="283"/>
      <c r="T133" s="282"/>
      <c r="U133" s="17"/>
      <c r="V133" s="17"/>
    </row>
    <row r="134" spans="1:22" ht="42.75">
      <c r="A134" s="118" t="s">
        <v>84</v>
      </c>
      <c r="B134" s="75">
        <v>41034200</v>
      </c>
      <c r="C134" s="69">
        <v>47994.2</v>
      </c>
      <c r="D134" s="69"/>
      <c r="E134" s="68"/>
      <c r="F134" s="68"/>
      <c r="G134" s="68">
        <v>47994.2</v>
      </c>
      <c r="H134" s="68"/>
      <c r="I134" s="69">
        <f t="shared" si="26"/>
        <v>100</v>
      </c>
      <c r="J134" s="68"/>
      <c r="K134" s="70">
        <v>0</v>
      </c>
      <c r="L134" s="70">
        <v>0</v>
      </c>
      <c r="M134" s="70">
        <v>0</v>
      </c>
      <c r="N134" s="70">
        <v>0</v>
      </c>
      <c r="O134" s="70">
        <v>0</v>
      </c>
      <c r="P134" s="68">
        <f t="shared" si="21"/>
        <v>47994.2</v>
      </c>
      <c r="Q134" s="68">
        <f t="shared" si="22"/>
        <v>47994.2</v>
      </c>
      <c r="R134" s="83">
        <f t="shared" si="23"/>
        <v>100</v>
      </c>
      <c r="S134" s="283"/>
      <c r="T134" s="282"/>
      <c r="U134" s="17"/>
      <c r="V134" s="17"/>
    </row>
    <row r="135" spans="1:22" ht="93.75" customHeight="1" hidden="1">
      <c r="A135" s="122"/>
      <c r="B135" s="75"/>
      <c r="C135" s="69"/>
      <c r="D135" s="69"/>
      <c r="E135" s="68"/>
      <c r="F135" s="68"/>
      <c r="G135" s="68"/>
      <c r="H135" s="68"/>
      <c r="I135" s="69" t="e">
        <f t="shared" si="26"/>
        <v>#DIV/0!</v>
      </c>
      <c r="J135" s="68"/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68">
        <f t="shared" si="21"/>
        <v>0</v>
      </c>
      <c r="Q135" s="68">
        <f t="shared" si="22"/>
        <v>0</v>
      </c>
      <c r="R135" s="83" t="e">
        <f t="shared" si="23"/>
        <v>#DIV/0!</v>
      </c>
      <c r="S135" s="283"/>
      <c r="T135" s="282"/>
      <c r="U135" s="17"/>
      <c r="V135" s="17"/>
    </row>
    <row r="136" spans="1:22" ht="78" customHeight="1" hidden="1">
      <c r="A136" s="122"/>
      <c r="B136" s="75"/>
      <c r="C136" s="69"/>
      <c r="D136" s="69"/>
      <c r="E136" s="68"/>
      <c r="F136" s="68"/>
      <c r="G136" s="68"/>
      <c r="H136" s="68"/>
      <c r="I136" s="69" t="e">
        <f t="shared" si="26"/>
        <v>#DIV/0!</v>
      </c>
      <c r="J136" s="68"/>
      <c r="K136" s="70">
        <v>0</v>
      </c>
      <c r="L136" s="70">
        <v>0</v>
      </c>
      <c r="M136" s="70">
        <v>0</v>
      </c>
      <c r="N136" s="70">
        <v>0</v>
      </c>
      <c r="O136" s="70">
        <v>0</v>
      </c>
      <c r="P136" s="68">
        <f t="shared" si="21"/>
        <v>0</v>
      </c>
      <c r="Q136" s="68">
        <f t="shared" si="22"/>
        <v>0</v>
      </c>
      <c r="R136" s="83" t="e">
        <f t="shared" si="23"/>
        <v>#DIV/0!</v>
      </c>
      <c r="S136" s="15"/>
      <c r="T136" s="17"/>
      <c r="U136" s="17"/>
      <c r="V136" s="17"/>
    </row>
    <row r="137" spans="1:22" ht="56.25" customHeight="1" hidden="1">
      <c r="A137" s="122"/>
      <c r="B137" s="75"/>
      <c r="C137" s="69"/>
      <c r="D137" s="69"/>
      <c r="E137" s="68"/>
      <c r="F137" s="68"/>
      <c r="G137" s="68"/>
      <c r="H137" s="68"/>
      <c r="I137" s="69" t="e">
        <f t="shared" si="26"/>
        <v>#DIV/0!</v>
      </c>
      <c r="J137" s="68"/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68">
        <f t="shared" si="21"/>
        <v>0</v>
      </c>
      <c r="Q137" s="68">
        <f t="shared" si="22"/>
        <v>0</v>
      </c>
      <c r="R137" s="83" t="e">
        <f t="shared" si="23"/>
        <v>#DIV/0!</v>
      </c>
      <c r="S137" s="15"/>
      <c r="T137" s="17"/>
      <c r="U137" s="17"/>
      <c r="V137" s="17"/>
    </row>
    <row r="138" spans="1:22" ht="310.5" customHeight="1" hidden="1">
      <c r="A138" s="124"/>
      <c r="B138" s="75"/>
      <c r="C138" s="69"/>
      <c r="D138" s="69"/>
      <c r="E138" s="68"/>
      <c r="F138" s="68"/>
      <c r="G138" s="68"/>
      <c r="H138" s="68"/>
      <c r="I138" s="69" t="e">
        <f t="shared" si="26"/>
        <v>#DIV/0!</v>
      </c>
      <c r="J138" s="68"/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68">
        <f t="shared" si="21"/>
        <v>0</v>
      </c>
      <c r="Q138" s="68">
        <f t="shared" si="22"/>
        <v>0</v>
      </c>
      <c r="R138" s="83" t="e">
        <f t="shared" si="23"/>
        <v>#DIV/0!</v>
      </c>
      <c r="S138" s="19"/>
      <c r="T138" s="17"/>
      <c r="U138" s="17"/>
      <c r="V138" s="17"/>
    </row>
    <row r="139" spans="1:22" ht="409.5" customHeight="1" hidden="1">
      <c r="A139" s="118"/>
      <c r="B139" s="75"/>
      <c r="C139" s="69"/>
      <c r="D139" s="69"/>
      <c r="E139" s="68"/>
      <c r="F139" s="68"/>
      <c r="G139" s="68"/>
      <c r="H139" s="68"/>
      <c r="I139" s="69" t="e">
        <f t="shared" si="26"/>
        <v>#DIV/0!</v>
      </c>
      <c r="J139" s="68"/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68">
        <f t="shared" si="21"/>
        <v>0</v>
      </c>
      <c r="Q139" s="68">
        <f t="shared" si="22"/>
        <v>0</v>
      </c>
      <c r="R139" s="83" t="e">
        <f t="shared" si="23"/>
        <v>#DIV/0!</v>
      </c>
      <c r="S139" s="19"/>
      <c r="T139" s="17"/>
      <c r="U139" s="17"/>
      <c r="V139" s="17"/>
    </row>
    <row r="140" spans="1:22" ht="307.5" customHeight="1" hidden="1">
      <c r="A140" s="118"/>
      <c r="B140" s="75"/>
      <c r="C140" s="69"/>
      <c r="D140" s="69"/>
      <c r="E140" s="68"/>
      <c r="F140" s="68"/>
      <c r="G140" s="68"/>
      <c r="H140" s="68"/>
      <c r="I140" s="69" t="e">
        <f t="shared" si="26"/>
        <v>#DIV/0!</v>
      </c>
      <c r="J140" s="68"/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68">
        <f t="shared" si="21"/>
        <v>0</v>
      </c>
      <c r="Q140" s="68">
        <f t="shared" si="22"/>
        <v>0</v>
      </c>
      <c r="R140" s="83" t="e">
        <f t="shared" si="23"/>
        <v>#DIV/0!</v>
      </c>
      <c r="S140" s="19"/>
      <c r="T140" s="17"/>
      <c r="U140" s="17"/>
      <c r="V140" s="17"/>
    </row>
    <row r="141" spans="1:22" ht="409.5" customHeight="1" hidden="1">
      <c r="A141" s="125"/>
      <c r="B141" s="75"/>
      <c r="C141" s="69"/>
      <c r="D141" s="69"/>
      <c r="E141" s="68"/>
      <c r="F141" s="68"/>
      <c r="G141" s="68"/>
      <c r="H141" s="68"/>
      <c r="I141" s="69" t="e">
        <f t="shared" si="26"/>
        <v>#DIV/0!</v>
      </c>
      <c r="J141" s="68"/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68">
        <f t="shared" si="21"/>
        <v>0</v>
      </c>
      <c r="Q141" s="68">
        <f t="shared" si="22"/>
        <v>0</v>
      </c>
      <c r="R141" s="83" t="e">
        <f t="shared" si="23"/>
        <v>#DIV/0!</v>
      </c>
      <c r="S141" s="19"/>
      <c r="T141" s="17"/>
      <c r="U141" s="17"/>
      <c r="V141" s="17"/>
    </row>
    <row r="142" spans="1:22" ht="59.25" customHeight="1" hidden="1">
      <c r="A142" s="118"/>
      <c r="B142" s="75"/>
      <c r="C142" s="69"/>
      <c r="D142" s="69"/>
      <c r="E142" s="68"/>
      <c r="F142" s="68"/>
      <c r="G142" s="68"/>
      <c r="H142" s="68"/>
      <c r="I142" s="69" t="e">
        <f t="shared" si="26"/>
        <v>#DIV/0!</v>
      </c>
      <c r="J142" s="68"/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68">
        <f t="shared" si="21"/>
        <v>0</v>
      </c>
      <c r="Q142" s="68">
        <f t="shared" si="22"/>
        <v>0</v>
      </c>
      <c r="R142" s="83" t="e">
        <f t="shared" si="23"/>
        <v>#DIV/0!</v>
      </c>
      <c r="S142" s="19"/>
      <c r="T142" s="17"/>
      <c r="U142" s="17"/>
      <c r="V142" s="17"/>
    </row>
    <row r="143" spans="1:22" ht="78.75" customHeight="1" hidden="1">
      <c r="A143" s="118"/>
      <c r="B143" s="75"/>
      <c r="C143" s="69"/>
      <c r="D143" s="69"/>
      <c r="E143" s="68"/>
      <c r="F143" s="68"/>
      <c r="G143" s="68"/>
      <c r="H143" s="68"/>
      <c r="I143" s="69" t="e">
        <f t="shared" si="26"/>
        <v>#DIV/0!</v>
      </c>
      <c r="J143" s="68"/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68">
        <f t="shared" si="21"/>
        <v>0</v>
      </c>
      <c r="Q143" s="68">
        <f t="shared" si="22"/>
        <v>0</v>
      </c>
      <c r="R143" s="83" t="e">
        <f t="shared" si="23"/>
        <v>#DIV/0!</v>
      </c>
      <c r="S143" s="19"/>
      <c r="T143" s="17"/>
      <c r="U143" s="17"/>
      <c r="V143" s="17"/>
    </row>
    <row r="144" spans="1:22" ht="98.25" customHeight="1" hidden="1">
      <c r="A144" s="118"/>
      <c r="B144" s="75"/>
      <c r="C144" s="69"/>
      <c r="D144" s="69"/>
      <c r="E144" s="68"/>
      <c r="F144" s="68"/>
      <c r="G144" s="68"/>
      <c r="H144" s="68"/>
      <c r="I144" s="69" t="e">
        <f t="shared" si="26"/>
        <v>#DIV/0!</v>
      </c>
      <c r="J144" s="68"/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68">
        <f t="shared" si="21"/>
        <v>0</v>
      </c>
      <c r="Q144" s="68">
        <f t="shared" si="22"/>
        <v>0</v>
      </c>
      <c r="R144" s="83" t="e">
        <f t="shared" si="23"/>
        <v>#DIV/0!</v>
      </c>
      <c r="S144" s="19"/>
      <c r="T144" s="17"/>
      <c r="U144" s="17"/>
      <c r="V144" s="17"/>
    </row>
    <row r="145" spans="1:22" s="24" customFormat="1" ht="54.75" customHeight="1">
      <c r="A145" s="127" t="s">
        <v>379</v>
      </c>
      <c r="B145" s="75">
        <v>41034500</v>
      </c>
      <c r="C145" s="69">
        <v>11900.3</v>
      </c>
      <c r="D145" s="69"/>
      <c r="E145" s="68"/>
      <c r="F145" s="68"/>
      <c r="G145" s="68">
        <v>11900.3</v>
      </c>
      <c r="H145" s="68"/>
      <c r="I145" s="69">
        <f t="shared" si="26"/>
        <v>100</v>
      </c>
      <c r="J145" s="68"/>
      <c r="K145" s="70">
        <v>0</v>
      </c>
      <c r="L145" s="70">
        <v>0</v>
      </c>
      <c r="M145" s="70"/>
      <c r="N145" s="70"/>
      <c r="O145" s="70">
        <v>0</v>
      </c>
      <c r="P145" s="68">
        <f t="shared" si="21"/>
        <v>11900.3</v>
      </c>
      <c r="Q145" s="68">
        <f t="shared" si="22"/>
        <v>11900.3</v>
      </c>
      <c r="R145" s="92">
        <f t="shared" si="23"/>
        <v>100</v>
      </c>
      <c r="S145" s="19"/>
      <c r="T145" s="17"/>
      <c r="U145" s="17"/>
      <c r="V145" s="17"/>
    </row>
    <row r="146" spans="1:22" ht="48" customHeight="1">
      <c r="A146" s="121" t="s">
        <v>85</v>
      </c>
      <c r="B146" s="63">
        <v>41050000</v>
      </c>
      <c r="C146" s="64">
        <f>C164+C165+C167+C168+C170+C171+C174+C175+C176+C177+C182+C183+C184</f>
        <v>91291.40000000001</v>
      </c>
      <c r="D146" s="64">
        <f>D164+D165+D167+D168+D170+D171+D174+D175+D176+D177+D182+D183+D184</f>
        <v>0</v>
      </c>
      <c r="E146" s="64">
        <f>E164+E165+E167+E168+E170+E171+E174+E175+E176+E177+E182+E183+E184</f>
        <v>0</v>
      </c>
      <c r="F146" s="64">
        <f>F164+F165+F167+F168+F170+F171+F174+F175+F176+F177+F182+F183+F184</f>
        <v>0</v>
      </c>
      <c r="G146" s="64">
        <f>G164+G165+G167+G168+G170+G171+G174+G175+G176+G177+G182+G183+G184</f>
        <v>90753.2</v>
      </c>
      <c r="H146" s="73"/>
      <c r="I146" s="64">
        <f t="shared" si="26"/>
        <v>99.41045925465049</v>
      </c>
      <c r="J146" s="73"/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73">
        <f t="shared" si="21"/>
        <v>91291.40000000001</v>
      </c>
      <c r="Q146" s="73">
        <f t="shared" si="22"/>
        <v>90753.2</v>
      </c>
      <c r="R146" s="82">
        <f>Q146/P146*100</f>
        <v>99.41045925465049</v>
      </c>
      <c r="S146" s="19"/>
      <c r="T146" s="17"/>
      <c r="U146" s="17"/>
      <c r="V146" s="17"/>
    </row>
    <row r="147" spans="1:22" ht="42.75" customHeight="1" hidden="1">
      <c r="A147" s="240"/>
      <c r="B147" s="223"/>
      <c r="C147" s="225"/>
      <c r="D147" s="67"/>
      <c r="E147" s="88"/>
      <c r="F147" s="68"/>
      <c r="G147" s="273"/>
      <c r="H147" s="68"/>
      <c r="I147" s="273"/>
      <c r="J147" s="68"/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273"/>
      <c r="Q147" s="273"/>
      <c r="R147" s="273"/>
      <c r="S147" s="19"/>
      <c r="T147" s="17"/>
      <c r="U147" s="20"/>
      <c r="V147" s="17"/>
    </row>
    <row r="148" spans="1:22" ht="150.75" customHeight="1" hidden="1" thickBot="1">
      <c r="A148" s="240"/>
      <c r="B148" s="233"/>
      <c r="C148" s="276"/>
      <c r="D148" s="67"/>
      <c r="E148" s="88"/>
      <c r="F148" s="88"/>
      <c r="G148" s="274"/>
      <c r="H148" s="68"/>
      <c r="I148" s="274"/>
      <c r="J148" s="68"/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274"/>
      <c r="Q148" s="274"/>
      <c r="R148" s="274"/>
      <c r="S148" s="19"/>
      <c r="T148" s="17"/>
      <c r="U148" s="20"/>
      <c r="V148" s="17"/>
    </row>
    <row r="149" spans="1:22" ht="75.75" customHeight="1" hidden="1" thickBot="1">
      <c r="A149" s="240"/>
      <c r="B149" s="233"/>
      <c r="C149" s="276"/>
      <c r="D149" s="67"/>
      <c r="E149" s="88"/>
      <c r="F149" s="88"/>
      <c r="G149" s="274"/>
      <c r="H149" s="68"/>
      <c r="I149" s="274"/>
      <c r="J149" s="68"/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274"/>
      <c r="Q149" s="274"/>
      <c r="R149" s="274"/>
      <c r="S149" s="19"/>
      <c r="T149" s="17"/>
      <c r="U149" s="20"/>
      <c r="V149" s="17"/>
    </row>
    <row r="150" spans="1:22" ht="19.5" customHeight="1" hidden="1" thickBot="1">
      <c r="A150" s="240"/>
      <c r="B150" s="233"/>
      <c r="C150" s="276"/>
      <c r="D150" s="67"/>
      <c r="E150" s="88"/>
      <c r="F150" s="88"/>
      <c r="G150" s="274"/>
      <c r="H150" s="68"/>
      <c r="I150" s="274"/>
      <c r="J150" s="68"/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274"/>
      <c r="Q150" s="274"/>
      <c r="R150" s="274"/>
      <c r="S150" s="19"/>
      <c r="T150" s="17"/>
      <c r="U150" s="20"/>
      <c r="V150" s="17"/>
    </row>
    <row r="151" spans="1:22" ht="38.25" customHeight="1" hidden="1" thickBot="1">
      <c r="A151" s="240"/>
      <c r="B151" s="233"/>
      <c r="C151" s="276"/>
      <c r="D151" s="67"/>
      <c r="E151" s="88"/>
      <c r="F151" s="88"/>
      <c r="G151" s="274"/>
      <c r="H151" s="68"/>
      <c r="I151" s="274"/>
      <c r="J151" s="68"/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274"/>
      <c r="Q151" s="274"/>
      <c r="R151" s="274"/>
      <c r="S151" s="19"/>
      <c r="T151" s="17"/>
      <c r="U151" s="20"/>
      <c r="V151" s="17"/>
    </row>
    <row r="152" spans="1:22" ht="409.5" customHeight="1" hidden="1" thickBot="1">
      <c r="A152" s="240"/>
      <c r="B152" s="233"/>
      <c r="C152" s="276"/>
      <c r="D152" s="84"/>
      <c r="E152" s="88"/>
      <c r="F152" s="88"/>
      <c r="G152" s="274"/>
      <c r="H152" s="68"/>
      <c r="I152" s="274"/>
      <c r="J152" s="68"/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274"/>
      <c r="Q152" s="274"/>
      <c r="R152" s="274"/>
      <c r="S152" s="19"/>
      <c r="T152" s="17"/>
      <c r="U152" s="20"/>
      <c r="V152" s="17"/>
    </row>
    <row r="153" spans="1:22" ht="409.5" customHeight="1" hidden="1">
      <c r="A153" s="240"/>
      <c r="B153" s="233"/>
      <c r="C153" s="276"/>
      <c r="D153" s="84"/>
      <c r="E153" s="88"/>
      <c r="F153" s="88"/>
      <c r="G153" s="274"/>
      <c r="H153" s="68"/>
      <c r="I153" s="274"/>
      <c r="J153" s="68"/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274"/>
      <c r="Q153" s="274"/>
      <c r="R153" s="274"/>
      <c r="S153" s="19"/>
      <c r="T153" s="17"/>
      <c r="U153" s="20"/>
      <c r="V153" s="17"/>
    </row>
    <row r="154" spans="1:22" s="4" customFormat="1" ht="99.75" customHeight="1" hidden="1">
      <c r="A154" s="240"/>
      <c r="B154" s="233"/>
      <c r="C154" s="276"/>
      <c r="D154" s="62"/>
      <c r="E154" s="73"/>
      <c r="F154" s="73"/>
      <c r="G154" s="274"/>
      <c r="H154" s="68"/>
      <c r="I154" s="274"/>
      <c r="J154" s="68"/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274"/>
      <c r="Q154" s="274"/>
      <c r="R154" s="274"/>
      <c r="S154" s="15"/>
      <c r="T154" s="15"/>
      <c r="U154" s="15"/>
      <c r="V154" s="15"/>
    </row>
    <row r="155" spans="1:25" ht="234.75" customHeight="1" hidden="1" thickBot="1">
      <c r="A155" s="240"/>
      <c r="B155" s="233"/>
      <c r="C155" s="276"/>
      <c r="D155" s="67"/>
      <c r="E155" s="68"/>
      <c r="F155" s="68"/>
      <c r="G155" s="274"/>
      <c r="H155" s="68"/>
      <c r="I155" s="274"/>
      <c r="J155" s="68"/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274"/>
      <c r="Q155" s="274"/>
      <c r="R155" s="274"/>
      <c r="S155" s="15"/>
      <c r="T155" s="15"/>
      <c r="U155" s="17"/>
      <c r="V155" s="17"/>
      <c r="W155" s="11"/>
      <c r="X155" s="11"/>
      <c r="Y155" s="11"/>
    </row>
    <row r="156" spans="1:25" ht="95.25" customHeight="1" hidden="1" thickBot="1">
      <c r="A156" s="240"/>
      <c r="B156" s="233"/>
      <c r="C156" s="276"/>
      <c r="D156" s="67"/>
      <c r="E156" s="68"/>
      <c r="F156" s="68"/>
      <c r="G156" s="274"/>
      <c r="H156" s="68"/>
      <c r="I156" s="274"/>
      <c r="J156" s="68"/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274"/>
      <c r="Q156" s="274"/>
      <c r="R156" s="274"/>
      <c r="S156" s="15"/>
      <c r="T156" s="15"/>
      <c r="U156" s="17"/>
      <c r="V156" s="17"/>
      <c r="W156" s="11"/>
      <c r="X156" s="11"/>
      <c r="Y156" s="11"/>
    </row>
    <row r="157" spans="1:25" ht="159.75" customHeight="1" hidden="1" thickBot="1">
      <c r="A157" s="240"/>
      <c r="B157" s="224"/>
      <c r="C157" s="226"/>
      <c r="D157" s="67"/>
      <c r="E157" s="68"/>
      <c r="F157" s="68"/>
      <c r="G157" s="275"/>
      <c r="H157" s="68"/>
      <c r="I157" s="275"/>
      <c r="J157" s="68"/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275"/>
      <c r="Q157" s="275"/>
      <c r="R157" s="275"/>
      <c r="S157" s="15"/>
      <c r="T157" s="15"/>
      <c r="U157" s="17"/>
      <c r="V157" s="17"/>
      <c r="W157" s="11"/>
      <c r="X157" s="11"/>
      <c r="Y157" s="11"/>
    </row>
    <row r="158" spans="1:154" s="8" customFormat="1" ht="78" customHeight="1" hidden="1" thickBot="1">
      <c r="A158" s="126"/>
      <c r="B158" s="75"/>
      <c r="C158" s="69"/>
      <c r="D158" s="69"/>
      <c r="E158" s="69"/>
      <c r="F158" s="69"/>
      <c r="G158" s="69"/>
      <c r="H158" s="68"/>
      <c r="I158" s="68"/>
      <c r="J158" s="68"/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68"/>
      <c r="Q158" s="68"/>
      <c r="R158" s="68"/>
      <c r="S158" s="15"/>
      <c r="T158" s="15"/>
      <c r="U158" s="15"/>
      <c r="V158" s="15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</row>
    <row r="159" spans="1:154" s="30" customFormat="1" ht="1.5" customHeight="1" hidden="1">
      <c r="A159" s="240"/>
      <c r="B159" s="223"/>
      <c r="C159" s="225"/>
      <c r="D159" s="67"/>
      <c r="E159" s="67"/>
      <c r="F159" s="67"/>
      <c r="G159" s="225"/>
      <c r="H159" s="68"/>
      <c r="I159" s="273"/>
      <c r="J159" s="68"/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273"/>
      <c r="Q159" s="273"/>
      <c r="R159" s="273"/>
      <c r="S159" s="15"/>
      <c r="T159" s="15"/>
      <c r="U159" s="21"/>
      <c r="V159" s="15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</row>
    <row r="160" spans="1:18" s="11" customFormat="1" ht="215.25" customHeight="1" hidden="1">
      <c r="A160" s="240"/>
      <c r="B160" s="224"/>
      <c r="C160" s="226"/>
      <c r="D160" s="84"/>
      <c r="E160" s="84"/>
      <c r="F160" s="84"/>
      <c r="G160" s="226"/>
      <c r="H160" s="84"/>
      <c r="I160" s="275"/>
      <c r="J160" s="84"/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275"/>
      <c r="Q160" s="275"/>
      <c r="R160" s="275"/>
    </row>
    <row r="161" spans="1:18" s="11" customFormat="1" ht="1.5" customHeight="1" hidden="1">
      <c r="A161" s="264"/>
      <c r="B161" s="265"/>
      <c r="C161" s="230"/>
      <c r="D161" s="89"/>
      <c r="E161" s="89"/>
      <c r="F161" s="89"/>
      <c r="G161" s="286"/>
      <c r="H161" s="84"/>
      <c r="I161" s="288"/>
      <c r="J161" s="90"/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273"/>
      <c r="Q161" s="273"/>
      <c r="R161" s="273"/>
    </row>
    <row r="162" spans="1:18" s="11" customFormat="1" ht="177" customHeight="1" hidden="1">
      <c r="A162" s="264"/>
      <c r="B162" s="266"/>
      <c r="C162" s="231"/>
      <c r="D162" s="89"/>
      <c r="E162" s="89"/>
      <c r="F162" s="89"/>
      <c r="G162" s="287"/>
      <c r="H162" s="84"/>
      <c r="I162" s="289"/>
      <c r="J162" s="90"/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275"/>
      <c r="Q162" s="275"/>
      <c r="R162" s="275"/>
    </row>
    <row r="163" spans="1:18" s="11" customFormat="1" ht="90" customHeight="1" hidden="1">
      <c r="A163" s="118"/>
      <c r="B163" s="103"/>
      <c r="C163" s="100"/>
      <c r="D163" s="89"/>
      <c r="E163" s="89"/>
      <c r="F163" s="89"/>
      <c r="G163" s="101"/>
      <c r="H163" s="84"/>
      <c r="I163" s="102"/>
      <c r="J163" s="90"/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99"/>
      <c r="Q163" s="99"/>
      <c r="R163" s="99"/>
    </row>
    <row r="164" spans="1:18" s="11" customFormat="1" ht="129" customHeight="1">
      <c r="A164" s="118" t="s">
        <v>393</v>
      </c>
      <c r="B164" s="103">
        <v>41050900</v>
      </c>
      <c r="C164" s="100">
        <v>486.8</v>
      </c>
      <c r="D164" s="89"/>
      <c r="E164" s="89"/>
      <c r="F164" s="89"/>
      <c r="G164" s="101">
        <v>486.8</v>
      </c>
      <c r="H164" s="84"/>
      <c r="I164" s="102">
        <f>G164/C164*100</f>
        <v>100</v>
      </c>
      <c r="J164" s="90"/>
      <c r="K164" s="70">
        <v>0</v>
      </c>
      <c r="L164" s="70">
        <v>0</v>
      </c>
      <c r="M164" s="70"/>
      <c r="N164" s="70"/>
      <c r="O164" s="70">
        <v>0</v>
      </c>
      <c r="P164" s="99">
        <f>C164+K164</f>
        <v>486.8</v>
      </c>
      <c r="Q164" s="99">
        <f>G164+L164</f>
        <v>486.8</v>
      </c>
      <c r="R164" s="99">
        <f>Q164/P164*100</f>
        <v>100</v>
      </c>
    </row>
    <row r="165" spans="1:18" s="11" customFormat="1" ht="57.75" customHeight="1">
      <c r="A165" s="118" t="s">
        <v>86</v>
      </c>
      <c r="B165" s="91">
        <v>41051000</v>
      </c>
      <c r="C165" s="83">
        <v>3301.4</v>
      </c>
      <c r="D165" s="83"/>
      <c r="E165" s="83"/>
      <c r="F165" s="83"/>
      <c r="G165" s="92">
        <v>3301.4</v>
      </c>
      <c r="H165" s="84"/>
      <c r="I165" s="66">
        <f aca="true" t="shared" si="27" ref="I165:I186">G165/C165*100</f>
        <v>100</v>
      </c>
      <c r="J165" s="90"/>
      <c r="K165" s="70">
        <v>0</v>
      </c>
      <c r="L165" s="70">
        <v>0</v>
      </c>
      <c r="M165" s="70">
        <v>0</v>
      </c>
      <c r="N165" s="70">
        <v>0</v>
      </c>
      <c r="O165" s="70">
        <v>0</v>
      </c>
      <c r="P165" s="66">
        <f aca="true" t="shared" si="28" ref="P165:P186">C165+K165</f>
        <v>3301.4</v>
      </c>
      <c r="Q165" s="68">
        <f aca="true" t="shared" si="29" ref="Q165:Q186">G165+L165</f>
        <v>3301.4</v>
      </c>
      <c r="R165" s="66">
        <f>Q165/P165*100</f>
        <v>100</v>
      </c>
    </row>
    <row r="166" spans="1:18" s="11" customFormat="1" ht="39" customHeight="1" hidden="1">
      <c r="A166" s="118"/>
      <c r="B166" s="93"/>
      <c r="C166" s="83"/>
      <c r="D166" s="83"/>
      <c r="E166" s="83"/>
      <c r="F166" s="83"/>
      <c r="G166" s="92"/>
      <c r="H166" s="84"/>
      <c r="I166" s="66" t="e">
        <f t="shared" si="27"/>
        <v>#DIV/0!</v>
      </c>
      <c r="J166" s="90"/>
      <c r="K166" s="70">
        <v>0</v>
      </c>
      <c r="L166" s="70">
        <v>0</v>
      </c>
      <c r="M166" s="70">
        <v>0</v>
      </c>
      <c r="N166" s="70">
        <v>0</v>
      </c>
      <c r="O166" s="70">
        <v>0</v>
      </c>
      <c r="P166" s="66">
        <f t="shared" si="28"/>
        <v>0</v>
      </c>
      <c r="Q166" s="68">
        <f t="shared" si="29"/>
        <v>0</v>
      </c>
      <c r="R166" s="66" t="e">
        <f aca="true" t="shared" si="30" ref="R166:R184">Q166/P166*100</f>
        <v>#DIV/0!</v>
      </c>
    </row>
    <row r="167" spans="1:18" s="11" customFormat="1" ht="72.75" customHeight="1">
      <c r="A167" s="118" t="s">
        <v>348</v>
      </c>
      <c r="B167" s="93">
        <v>41051100</v>
      </c>
      <c r="C167" s="83">
        <v>1522.7</v>
      </c>
      <c r="D167" s="83"/>
      <c r="E167" s="83"/>
      <c r="F167" s="83"/>
      <c r="G167" s="92">
        <v>1516.9</v>
      </c>
      <c r="H167" s="84"/>
      <c r="I167" s="66">
        <f t="shared" si="27"/>
        <v>99.6190976554804</v>
      </c>
      <c r="J167" s="90"/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66">
        <f t="shared" si="28"/>
        <v>1522.7</v>
      </c>
      <c r="Q167" s="68">
        <f t="shared" si="29"/>
        <v>1516.9</v>
      </c>
      <c r="R167" s="66">
        <f t="shared" si="30"/>
        <v>99.6190976554804</v>
      </c>
    </row>
    <row r="168" spans="1:18" s="11" customFormat="1" ht="86.25" customHeight="1">
      <c r="A168" s="118" t="s">
        <v>87</v>
      </c>
      <c r="B168" s="93">
        <v>41051200</v>
      </c>
      <c r="C168" s="83">
        <v>3353.4</v>
      </c>
      <c r="D168" s="83"/>
      <c r="E168" s="83"/>
      <c r="F168" s="83"/>
      <c r="G168" s="92">
        <v>3353.4</v>
      </c>
      <c r="H168" s="84"/>
      <c r="I168" s="66">
        <f t="shared" si="27"/>
        <v>100</v>
      </c>
      <c r="J168" s="90"/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66">
        <f t="shared" si="28"/>
        <v>3353.4</v>
      </c>
      <c r="Q168" s="68">
        <f t="shared" si="29"/>
        <v>3353.4</v>
      </c>
      <c r="R168" s="66">
        <f t="shared" si="30"/>
        <v>100</v>
      </c>
    </row>
    <row r="169" spans="1:18" s="11" customFormat="1" ht="66" customHeight="1" hidden="1">
      <c r="A169" s="118"/>
      <c r="B169" s="93"/>
      <c r="C169" s="83"/>
      <c r="D169" s="83"/>
      <c r="E169" s="83"/>
      <c r="F169" s="83"/>
      <c r="G169" s="92"/>
      <c r="H169" s="84"/>
      <c r="I169" s="66" t="e">
        <f t="shared" si="27"/>
        <v>#DIV/0!</v>
      </c>
      <c r="J169" s="90"/>
      <c r="K169" s="70">
        <v>0</v>
      </c>
      <c r="L169" s="70">
        <v>0</v>
      </c>
      <c r="M169" s="70">
        <v>0</v>
      </c>
      <c r="N169" s="70">
        <v>0</v>
      </c>
      <c r="O169" s="70">
        <v>0</v>
      </c>
      <c r="P169" s="66">
        <f t="shared" si="28"/>
        <v>0</v>
      </c>
      <c r="Q169" s="68">
        <f t="shared" si="29"/>
        <v>0</v>
      </c>
      <c r="R169" s="66" t="e">
        <f t="shared" si="30"/>
        <v>#DIV/0!</v>
      </c>
    </row>
    <row r="170" spans="1:18" s="11" customFormat="1" ht="93" customHeight="1">
      <c r="A170" s="118" t="s">
        <v>349</v>
      </c>
      <c r="B170" s="93">
        <v>41051400</v>
      </c>
      <c r="C170" s="83">
        <v>7644</v>
      </c>
      <c r="D170" s="83"/>
      <c r="E170" s="83"/>
      <c r="F170" s="83"/>
      <c r="G170" s="92">
        <v>7643.8</v>
      </c>
      <c r="H170" s="84"/>
      <c r="I170" s="66">
        <f t="shared" si="27"/>
        <v>99.99738356881214</v>
      </c>
      <c r="J170" s="90"/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66">
        <f t="shared" si="28"/>
        <v>7644</v>
      </c>
      <c r="Q170" s="68">
        <f t="shared" si="29"/>
        <v>7643.8</v>
      </c>
      <c r="R170" s="66">
        <f t="shared" si="30"/>
        <v>99.99738356881214</v>
      </c>
    </row>
    <row r="171" spans="1:154" s="11" customFormat="1" ht="54" customHeight="1">
      <c r="A171" s="118" t="s">
        <v>88</v>
      </c>
      <c r="B171" s="93">
        <v>41051500</v>
      </c>
      <c r="C171" s="83">
        <v>1838.7</v>
      </c>
      <c r="D171" s="83"/>
      <c r="E171" s="83"/>
      <c r="F171" s="83"/>
      <c r="G171" s="92">
        <v>1838.7</v>
      </c>
      <c r="H171" s="84"/>
      <c r="I171" s="66">
        <f t="shared" si="27"/>
        <v>100</v>
      </c>
      <c r="J171" s="90"/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66">
        <f t="shared" si="28"/>
        <v>1838.7</v>
      </c>
      <c r="Q171" s="68">
        <f t="shared" si="29"/>
        <v>1838.7</v>
      </c>
      <c r="R171" s="66">
        <f t="shared" si="30"/>
        <v>100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</row>
    <row r="172" spans="1:18" ht="63" customHeight="1" hidden="1">
      <c r="A172" s="118"/>
      <c r="B172" s="93"/>
      <c r="C172" s="83"/>
      <c r="D172" s="83"/>
      <c r="E172" s="83"/>
      <c r="F172" s="83"/>
      <c r="G172" s="92"/>
      <c r="H172" s="84"/>
      <c r="I172" s="66" t="e">
        <f t="shared" si="27"/>
        <v>#DIV/0!</v>
      </c>
      <c r="J172" s="90"/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66">
        <f t="shared" si="28"/>
        <v>0</v>
      </c>
      <c r="Q172" s="68">
        <f t="shared" si="29"/>
        <v>0</v>
      </c>
      <c r="R172" s="66" t="e">
        <f t="shared" si="30"/>
        <v>#DIV/0!</v>
      </c>
    </row>
    <row r="173" spans="1:18" ht="95.25" customHeight="1" hidden="1">
      <c r="A173" s="118"/>
      <c r="B173" s="93"/>
      <c r="C173" s="83"/>
      <c r="D173" s="83"/>
      <c r="E173" s="83"/>
      <c r="F173" s="83"/>
      <c r="G173" s="92"/>
      <c r="H173" s="84"/>
      <c r="I173" s="66" t="e">
        <f t="shared" si="27"/>
        <v>#DIV/0!</v>
      </c>
      <c r="J173" s="90"/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66">
        <f t="shared" si="28"/>
        <v>0</v>
      </c>
      <c r="Q173" s="68">
        <f t="shared" si="29"/>
        <v>0</v>
      </c>
      <c r="R173" s="66" t="e">
        <f t="shared" si="30"/>
        <v>#DIV/0!</v>
      </c>
    </row>
    <row r="174" spans="1:22" s="24" customFormat="1" ht="77.25" customHeight="1">
      <c r="A174" s="127" t="s">
        <v>380</v>
      </c>
      <c r="B174" s="137">
        <v>41051800</v>
      </c>
      <c r="C174" s="92">
        <v>578.9</v>
      </c>
      <c r="D174" s="92"/>
      <c r="E174" s="92"/>
      <c r="F174" s="92"/>
      <c r="G174" s="92">
        <v>204.3</v>
      </c>
      <c r="H174" s="88"/>
      <c r="I174" s="68">
        <f t="shared" si="27"/>
        <v>35.291069269303854</v>
      </c>
      <c r="J174" s="135"/>
      <c r="K174" s="70">
        <v>0</v>
      </c>
      <c r="L174" s="70">
        <v>0</v>
      </c>
      <c r="M174" s="70"/>
      <c r="N174" s="70"/>
      <c r="O174" s="70">
        <v>0</v>
      </c>
      <c r="P174" s="68">
        <f t="shared" si="28"/>
        <v>578.9</v>
      </c>
      <c r="Q174" s="68">
        <f t="shared" si="29"/>
        <v>204.3</v>
      </c>
      <c r="R174" s="68">
        <f t="shared" si="30"/>
        <v>35.291069269303854</v>
      </c>
      <c r="S174" s="136"/>
      <c r="T174" s="136"/>
      <c r="U174" s="136"/>
      <c r="V174" s="136"/>
    </row>
    <row r="175" spans="1:22" s="24" customFormat="1" ht="81.75" customHeight="1">
      <c r="A175" s="127" t="s">
        <v>383</v>
      </c>
      <c r="B175" s="137">
        <v>41053000</v>
      </c>
      <c r="C175" s="92">
        <v>6069.9</v>
      </c>
      <c r="D175" s="92"/>
      <c r="E175" s="92"/>
      <c r="F175" s="92"/>
      <c r="G175" s="92">
        <v>5984.3</v>
      </c>
      <c r="H175" s="88"/>
      <c r="I175" s="68">
        <f t="shared" si="27"/>
        <v>98.58976259905435</v>
      </c>
      <c r="J175" s="135"/>
      <c r="K175" s="70">
        <v>0</v>
      </c>
      <c r="L175" s="70">
        <v>0</v>
      </c>
      <c r="M175" s="70"/>
      <c r="N175" s="70"/>
      <c r="O175" s="70">
        <v>0</v>
      </c>
      <c r="P175" s="68">
        <f t="shared" si="28"/>
        <v>6069.9</v>
      </c>
      <c r="Q175" s="68">
        <f t="shared" si="29"/>
        <v>5984.3</v>
      </c>
      <c r="R175" s="68">
        <f t="shared" si="30"/>
        <v>98.58976259905435</v>
      </c>
      <c r="S175" s="136"/>
      <c r="T175" s="136"/>
      <c r="U175" s="136"/>
      <c r="V175" s="136"/>
    </row>
    <row r="176" spans="1:18" ht="99.75" customHeight="1">
      <c r="A176" s="118" t="s">
        <v>350</v>
      </c>
      <c r="B176" s="93">
        <v>41053500</v>
      </c>
      <c r="C176" s="83">
        <v>30000</v>
      </c>
      <c r="D176" s="83"/>
      <c r="E176" s="83"/>
      <c r="F176" s="83"/>
      <c r="G176" s="92">
        <v>30000</v>
      </c>
      <c r="H176" s="84"/>
      <c r="I176" s="66">
        <f t="shared" si="27"/>
        <v>100</v>
      </c>
      <c r="J176" s="90"/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66">
        <f t="shared" si="28"/>
        <v>30000</v>
      </c>
      <c r="Q176" s="68">
        <f t="shared" si="29"/>
        <v>30000</v>
      </c>
      <c r="R176" s="66">
        <f t="shared" si="30"/>
        <v>100</v>
      </c>
    </row>
    <row r="177" spans="1:18" ht="42.75" customHeight="1">
      <c r="A177" s="118" t="s">
        <v>89</v>
      </c>
      <c r="B177" s="94">
        <v>41053900</v>
      </c>
      <c r="C177" s="83">
        <v>2138.4</v>
      </c>
      <c r="D177" s="83"/>
      <c r="E177" s="83"/>
      <c r="F177" s="83"/>
      <c r="G177" s="92">
        <v>2066.6</v>
      </c>
      <c r="H177" s="84"/>
      <c r="I177" s="66">
        <f t="shared" si="27"/>
        <v>96.64234942012719</v>
      </c>
      <c r="J177" s="90"/>
      <c r="K177" s="70">
        <v>0</v>
      </c>
      <c r="L177" s="70">
        <v>0</v>
      </c>
      <c r="M177" s="70">
        <v>0</v>
      </c>
      <c r="N177" s="70">
        <v>0</v>
      </c>
      <c r="O177" s="70">
        <v>0</v>
      </c>
      <c r="P177" s="66">
        <f t="shared" si="28"/>
        <v>2138.4</v>
      </c>
      <c r="Q177" s="68">
        <f t="shared" si="29"/>
        <v>2066.6</v>
      </c>
      <c r="R177" s="66">
        <f t="shared" si="30"/>
        <v>96.64234942012719</v>
      </c>
    </row>
    <row r="178" spans="1:18" ht="63" customHeight="1" hidden="1">
      <c r="A178" s="118"/>
      <c r="B178" s="93"/>
      <c r="C178" s="83"/>
      <c r="D178" s="83"/>
      <c r="E178" s="83"/>
      <c r="F178" s="83"/>
      <c r="G178" s="92"/>
      <c r="H178" s="84"/>
      <c r="I178" s="66" t="e">
        <f t="shared" si="27"/>
        <v>#DIV/0!</v>
      </c>
      <c r="J178" s="90"/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66">
        <f t="shared" si="28"/>
        <v>0</v>
      </c>
      <c r="Q178" s="68">
        <f t="shared" si="29"/>
        <v>0</v>
      </c>
      <c r="R178" s="66" t="e">
        <f t="shared" si="30"/>
        <v>#DIV/0!</v>
      </c>
    </row>
    <row r="179" spans="1:18" ht="63" customHeight="1" hidden="1">
      <c r="A179" s="118"/>
      <c r="B179" s="93"/>
      <c r="C179" s="83"/>
      <c r="D179" s="83"/>
      <c r="E179" s="83"/>
      <c r="F179" s="83"/>
      <c r="G179" s="92"/>
      <c r="H179" s="84"/>
      <c r="I179" s="66" t="e">
        <f t="shared" si="27"/>
        <v>#DIV/0!</v>
      </c>
      <c r="J179" s="90"/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66">
        <f t="shared" si="28"/>
        <v>0</v>
      </c>
      <c r="Q179" s="68">
        <f t="shared" si="29"/>
        <v>0</v>
      </c>
      <c r="R179" s="66" t="e">
        <f t="shared" si="30"/>
        <v>#DIV/0!</v>
      </c>
    </row>
    <row r="180" spans="1:18" ht="24.75" customHeight="1" hidden="1">
      <c r="A180" s="116"/>
      <c r="B180" s="95"/>
      <c r="C180" s="83"/>
      <c r="D180" s="83"/>
      <c r="E180" s="83"/>
      <c r="F180" s="83"/>
      <c r="G180" s="92"/>
      <c r="H180" s="84"/>
      <c r="I180" s="66" t="e">
        <f t="shared" si="27"/>
        <v>#DIV/0!</v>
      </c>
      <c r="J180" s="90"/>
      <c r="K180" s="70">
        <v>0</v>
      </c>
      <c r="L180" s="70">
        <v>0</v>
      </c>
      <c r="M180" s="70">
        <v>0</v>
      </c>
      <c r="N180" s="70">
        <v>0</v>
      </c>
      <c r="O180" s="70">
        <v>0</v>
      </c>
      <c r="P180" s="66">
        <f t="shared" si="28"/>
        <v>0</v>
      </c>
      <c r="Q180" s="68">
        <f t="shared" si="29"/>
        <v>0</v>
      </c>
      <c r="R180" s="66" t="e">
        <f t="shared" si="30"/>
        <v>#DIV/0!</v>
      </c>
    </row>
    <row r="181" spans="1:18" ht="61.5" customHeight="1" hidden="1">
      <c r="A181" s="118"/>
      <c r="B181" s="91"/>
      <c r="C181" s="83"/>
      <c r="D181" s="83"/>
      <c r="E181" s="83"/>
      <c r="F181" s="83"/>
      <c r="G181" s="92"/>
      <c r="H181" s="84"/>
      <c r="I181" s="66" t="e">
        <f t="shared" si="27"/>
        <v>#DIV/0!</v>
      </c>
      <c r="J181" s="90"/>
      <c r="K181" s="70">
        <v>0</v>
      </c>
      <c r="L181" s="70">
        <v>0</v>
      </c>
      <c r="M181" s="70">
        <v>0</v>
      </c>
      <c r="N181" s="70">
        <v>0</v>
      </c>
      <c r="O181" s="70">
        <v>0</v>
      </c>
      <c r="P181" s="66">
        <f t="shared" si="28"/>
        <v>0</v>
      </c>
      <c r="Q181" s="68">
        <f t="shared" si="29"/>
        <v>0</v>
      </c>
      <c r="R181" s="66" t="e">
        <f t="shared" si="30"/>
        <v>#DIV/0!</v>
      </c>
    </row>
    <row r="182" spans="1:22" s="24" customFormat="1" ht="76.5" customHeight="1">
      <c r="A182" s="127" t="s">
        <v>381</v>
      </c>
      <c r="B182" s="134">
        <v>41054900</v>
      </c>
      <c r="C182" s="92">
        <v>2910.1</v>
      </c>
      <c r="D182" s="92"/>
      <c r="E182" s="92"/>
      <c r="F182" s="92"/>
      <c r="G182" s="92">
        <v>2910.1</v>
      </c>
      <c r="H182" s="88"/>
      <c r="I182" s="68">
        <f t="shared" si="27"/>
        <v>100</v>
      </c>
      <c r="J182" s="135"/>
      <c r="K182" s="70">
        <v>0</v>
      </c>
      <c r="L182" s="70">
        <v>0</v>
      </c>
      <c r="M182" s="70"/>
      <c r="N182" s="70"/>
      <c r="O182" s="70">
        <v>0</v>
      </c>
      <c r="P182" s="68">
        <f t="shared" si="28"/>
        <v>2910.1</v>
      </c>
      <c r="Q182" s="68">
        <f t="shared" si="29"/>
        <v>2910.1</v>
      </c>
      <c r="R182" s="68">
        <f t="shared" si="30"/>
        <v>100</v>
      </c>
      <c r="S182" s="136"/>
      <c r="T182" s="136"/>
      <c r="U182" s="136"/>
      <c r="V182" s="136"/>
    </row>
    <row r="183" spans="1:18" ht="79.5" customHeight="1">
      <c r="A183" s="118" t="s">
        <v>382</v>
      </c>
      <c r="B183" s="91">
        <v>41055000</v>
      </c>
      <c r="C183" s="83">
        <v>10147.1</v>
      </c>
      <c r="D183" s="83"/>
      <c r="E183" s="83"/>
      <c r="F183" s="83"/>
      <c r="G183" s="92">
        <v>10147.1</v>
      </c>
      <c r="H183" s="84"/>
      <c r="I183" s="66">
        <f t="shared" si="27"/>
        <v>100</v>
      </c>
      <c r="J183" s="90"/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66">
        <f t="shared" si="28"/>
        <v>10147.1</v>
      </c>
      <c r="Q183" s="68">
        <f t="shared" si="29"/>
        <v>10147.1</v>
      </c>
      <c r="R183" s="66">
        <f t="shared" si="30"/>
        <v>100</v>
      </c>
    </row>
    <row r="184" spans="1:18" ht="133.5" customHeight="1">
      <c r="A184" s="118" t="s">
        <v>394</v>
      </c>
      <c r="B184" s="91">
        <v>41055200</v>
      </c>
      <c r="C184" s="83">
        <v>21300</v>
      </c>
      <c r="D184" s="83"/>
      <c r="E184" s="83"/>
      <c r="F184" s="83"/>
      <c r="G184" s="92">
        <v>21299.8</v>
      </c>
      <c r="H184" s="84"/>
      <c r="I184" s="66">
        <f t="shared" si="27"/>
        <v>99.99906103286385</v>
      </c>
      <c r="J184" s="90"/>
      <c r="K184" s="70">
        <v>0</v>
      </c>
      <c r="L184" s="70">
        <v>0</v>
      </c>
      <c r="M184" s="70"/>
      <c r="N184" s="70"/>
      <c r="O184" s="70">
        <v>0</v>
      </c>
      <c r="P184" s="66">
        <f t="shared" si="28"/>
        <v>21300</v>
      </c>
      <c r="Q184" s="68">
        <f t="shared" si="29"/>
        <v>21299.8</v>
      </c>
      <c r="R184" s="66">
        <f t="shared" si="30"/>
        <v>99.99906103286385</v>
      </c>
    </row>
    <row r="185" spans="1:19" ht="42" customHeight="1">
      <c r="A185" s="115" t="s">
        <v>30</v>
      </c>
      <c r="B185" s="96"/>
      <c r="C185" s="82">
        <f aca="true" t="shared" si="31" ref="C185:H185">C16+C76+C116+C180</f>
        <v>1700342.0300000003</v>
      </c>
      <c r="D185" s="82">
        <f t="shared" si="31"/>
        <v>0</v>
      </c>
      <c r="E185" s="82">
        <f t="shared" si="31"/>
        <v>0</v>
      </c>
      <c r="F185" s="82">
        <f t="shared" si="31"/>
        <v>0</v>
      </c>
      <c r="G185" s="82">
        <f t="shared" si="31"/>
        <v>1567544.27</v>
      </c>
      <c r="H185" s="82">
        <f t="shared" si="31"/>
        <v>0</v>
      </c>
      <c r="I185" s="82">
        <f t="shared" si="27"/>
        <v>92.18993839727645</v>
      </c>
      <c r="J185" s="82"/>
      <c r="K185" s="82">
        <f>K16+K76+K116+K180</f>
        <v>69529.09999999999</v>
      </c>
      <c r="L185" s="82">
        <f>L16+L76+L116+L180</f>
        <v>69821.1</v>
      </c>
      <c r="M185" s="82">
        <f>M16+M76+M116+M180</f>
        <v>0</v>
      </c>
      <c r="N185" s="82">
        <f>N16+N76+N116+N180</f>
        <v>0</v>
      </c>
      <c r="O185" s="82">
        <f>L185/K185*100</f>
        <v>100.41996804215792</v>
      </c>
      <c r="P185" s="82">
        <f t="shared" si="28"/>
        <v>1769871.1300000004</v>
      </c>
      <c r="Q185" s="97">
        <f t="shared" si="29"/>
        <v>1637365.37</v>
      </c>
      <c r="R185" s="80">
        <f>Q185/P185*100</f>
        <v>92.51325377571416</v>
      </c>
      <c r="S185" s="106"/>
    </row>
    <row r="186" spans="1:19" ht="42.75" customHeight="1">
      <c r="A186" s="115" t="s">
        <v>11</v>
      </c>
      <c r="B186" s="96"/>
      <c r="C186" s="82">
        <f aca="true" t="shared" si="32" ref="C186:H186">C185+C126</f>
        <v>2192132.1300000004</v>
      </c>
      <c r="D186" s="82">
        <f t="shared" si="32"/>
        <v>0</v>
      </c>
      <c r="E186" s="82">
        <f t="shared" si="32"/>
        <v>0</v>
      </c>
      <c r="F186" s="82">
        <f t="shared" si="32"/>
        <v>0</v>
      </c>
      <c r="G186" s="82">
        <f t="shared" si="32"/>
        <v>2058796.17</v>
      </c>
      <c r="H186" s="82" t="e">
        <f t="shared" si="32"/>
        <v>#REF!</v>
      </c>
      <c r="I186" s="82">
        <f t="shared" si="27"/>
        <v>93.91752175084444</v>
      </c>
      <c r="J186" s="82"/>
      <c r="K186" s="82">
        <f>K185+K126</f>
        <v>92529.09999999999</v>
      </c>
      <c r="L186" s="82">
        <f>L185+L126</f>
        <v>92623.3</v>
      </c>
      <c r="M186" s="82">
        <f>M185+M126</f>
        <v>0</v>
      </c>
      <c r="N186" s="82">
        <f>N185+N126</f>
        <v>0</v>
      </c>
      <c r="O186" s="82">
        <f>L186/K186*100</f>
        <v>100.10180581028023</v>
      </c>
      <c r="P186" s="82">
        <f t="shared" si="28"/>
        <v>2284661.2300000004</v>
      </c>
      <c r="Q186" s="97">
        <f t="shared" si="29"/>
        <v>2151419.4699999997</v>
      </c>
      <c r="R186" s="80">
        <f>Q186/P186*100</f>
        <v>94.16798612195119</v>
      </c>
      <c r="S186" s="106"/>
    </row>
    <row r="187" spans="1:19" ht="41.25" customHeight="1">
      <c r="A187" s="227" t="s">
        <v>362</v>
      </c>
      <c r="B187" s="228"/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9"/>
      <c r="S187" s="109"/>
    </row>
    <row r="188" spans="1:20" ht="30.75" customHeight="1">
      <c r="A188" s="159" t="s">
        <v>395</v>
      </c>
      <c r="B188" s="160" t="s">
        <v>351</v>
      </c>
      <c r="C188" s="113">
        <f>C192+C190+C189+C191+C194</f>
        <v>196162.4</v>
      </c>
      <c r="D188" s="113">
        <f>D192</f>
        <v>0</v>
      </c>
      <c r="E188" s="113">
        <f>E192</f>
        <v>0</v>
      </c>
      <c r="F188" s="113">
        <f>F192</f>
        <v>0</v>
      </c>
      <c r="G188" s="113">
        <f>G192+G190+G189+G191+G194</f>
        <v>187404.8</v>
      </c>
      <c r="H188" s="113">
        <f>H192</f>
        <v>0</v>
      </c>
      <c r="I188" s="113">
        <f>G188/C188*100</f>
        <v>95.5355358621224</v>
      </c>
      <c r="J188" s="113">
        <f>J192</f>
        <v>0</v>
      </c>
      <c r="K188" s="113">
        <f>K192+K190+K189+K191+K194</f>
        <v>1677.4</v>
      </c>
      <c r="L188" s="113">
        <f>L192+L190+L189+L191+L194</f>
        <v>1307.3</v>
      </c>
      <c r="M188" s="113">
        <f>M192</f>
        <v>0</v>
      </c>
      <c r="N188" s="113">
        <f>N192</f>
        <v>0</v>
      </c>
      <c r="O188" s="113">
        <f>L188/K188*100</f>
        <v>77.93609157028735</v>
      </c>
      <c r="P188" s="113">
        <f>P192+P190+P189+P191+P194</f>
        <v>197839.8</v>
      </c>
      <c r="Q188" s="113">
        <f>Q192+Q190+Q189+Q191+Q194</f>
        <v>188712.1</v>
      </c>
      <c r="R188" s="113">
        <f>Q188/P188*100</f>
        <v>95.38631761657666</v>
      </c>
      <c r="S188" s="105"/>
      <c r="T188" s="106"/>
    </row>
    <row r="189" spans="1:20" ht="78" customHeight="1">
      <c r="A189" s="151" t="s">
        <v>357</v>
      </c>
      <c r="B189" s="152" t="s">
        <v>352</v>
      </c>
      <c r="C189" s="153">
        <v>42321.5</v>
      </c>
      <c r="D189" s="153"/>
      <c r="E189" s="153"/>
      <c r="F189" s="153"/>
      <c r="G189" s="153">
        <v>39317.8</v>
      </c>
      <c r="H189" s="153"/>
      <c r="I189" s="153">
        <f>G189/C189*100</f>
        <v>92.90266176765947</v>
      </c>
      <c r="J189" s="153"/>
      <c r="K189" s="153">
        <v>745</v>
      </c>
      <c r="L189" s="153">
        <v>722.9</v>
      </c>
      <c r="M189" s="153"/>
      <c r="N189" s="153"/>
      <c r="O189" s="153">
        <f>L189/K189*100</f>
        <v>97.03355704697987</v>
      </c>
      <c r="P189" s="153">
        <f>K189+C189</f>
        <v>43066.5</v>
      </c>
      <c r="Q189" s="154">
        <f>G189+L189</f>
        <v>40040.700000000004</v>
      </c>
      <c r="R189" s="153">
        <f>Q189/P189*100</f>
        <v>92.97412141687856</v>
      </c>
      <c r="S189" s="105"/>
      <c r="T189" s="106"/>
    </row>
    <row r="190" spans="1:20" ht="66" customHeight="1">
      <c r="A190" s="151" t="s">
        <v>356</v>
      </c>
      <c r="B190" s="152" t="s">
        <v>355</v>
      </c>
      <c r="C190" s="153">
        <v>131195.3</v>
      </c>
      <c r="D190" s="153"/>
      <c r="E190" s="153"/>
      <c r="F190" s="153"/>
      <c r="G190" s="153">
        <v>126574.1</v>
      </c>
      <c r="H190" s="153"/>
      <c r="I190" s="153">
        <f>G190/C190*100</f>
        <v>96.47761771953722</v>
      </c>
      <c r="J190" s="153"/>
      <c r="K190" s="153">
        <v>932.4</v>
      </c>
      <c r="L190" s="153">
        <v>584.4</v>
      </c>
      <c r="M190" s="153"/>
      <c r="N190" s="153"/>
      <c r="O190" s="153">
        <f>L190/K190*100</f>
        <v>62.676962676962674</v>
      </c>
      <c r="P190" s="153">
        <f>K190+C190</f>
        <v>132127.69999999998</v>
      </c>
      <c r="Q190" s="154">
        <f>G190+L190</f>
        <v>127158.5</v>
      </c>
      <c r="R190" s="153">
        <f>Q190/P190*100</f>
        <v>96.23909293811973</v>
      </c>
      <c r="S190" s="105"/>
      <c r="T190" s="106"/>
    </row>
    <row r="191" spans="1:20" ht="60" customHeight="1">
      <c r="A191" s="151" t="s">
        <v>359</v>
      </c>
      <c r="B191" s="152" t="s">
        <v>358</v>
      </c>
      <c r="C191" s="155">
        <v>10</v>
      </c>
      <c r="D191" s="153"/>
      <c r="E191" s="153"/>
      <c r="F191" s="153"/>
      <c r="G191" s="155">
        <v>8.2</v>
      </c>
      <c r="H191" s="153"/>
      <c r="I191" s="153">
        <f>G191/C191*100</f>
        <v>82</v>
      </c>
      <c r="J191" s="153"/>
      <c r="K191" s="155">
        <v>0</v>
      </c>
      <c r="L191" s="155">
        <v>0</v>
      </c>
      <c r="M191" s="153"/>
      <c r="N191" s="153"/>
      <c r="O191" s="153">
        <v>0</v>
      </c>
      <c r="P191" s="155">
        <f>K191+C191</f>
        <v>10</v>
      </c>
      <c r="Q191" s="156">
        <f>G191+L191</f>
        <v>8.2</v>
      </c>
      <c r="R191" s="153">
        <f>Q191/P191*100</f>
        <v>82</v>
      </c>
      <c r="S191" s="105"/>
      <c r="T191" s="106"/>
    </row>
    <row r="192" spans="1:20" ht="26.25" customHeight="1">
      <c r="A192" s="235" t="s">
        <v>354</v>
      </c>
      <c r="B192" s="237" t="s">
        <v>353</v>
      </c>
      <c r="C192" s="241">
        <v>16565.7</v>
      </c>
      <c r="D192" s="153"/>
      <c r="E192" s="153"/>
      <c r="F192" s="153"/>
      <c r="G192" s="238">
        <v>15520.4</v>
      </c>
      <c r="H192" s="153"/>
      <c r="I192" s="241">
        <v>25.956016866466104</v>
      </c>
      <c r="J192" s="153"/>
      <c r="K192" s="238">
        <v>0</v>
      </c>
      <c r="L192" s="238">
        <v>0</v>
      </c>
      <c r="M192" s="153"/>
      <c r="N192" s="153"/>
      <c r="O192" s="241">
        <v>0</v>
      </c>
      <c r="P192" s="155">
        <f>K192+C192</f>
        <v>16565.7</v>
      </c>
      <c r="Q192" s="156">
        <f>G192+L192</f>
        <v>15520.4</v>
      </c>
      <c r="R192" s="241">
        <v>22.258052106575395</v>
      </c>
      <c r="S192" s="105"/>
      <c r="T192" s="106"/>
    </row>
    <row r="193" spans="1:20" ht="71.25" customHeight="1" hidden="1">
      <c r="A193" s="236"/>
      <c r="B193" s="237"/>
      <c r="C193" s="242"/>
      <c r="D193" s="155"/>
      <c r="E193" s="155"/>
      <c r="F193" s="155"/>
      <c r="G193" s="239"/>
      <c r="H193" s="155"/>
      <c r="I193" s="242"/>
      <c r="J193" s="155"/>
      <c r="K193" s="239"/>
      <c r="L193" s="239"/>
      <c r="M193" s="155"/>
      <c r="N193" s="155"/>
      <c r="O193" s="242"/>
      <c r="P193" s="155">
        <f>K193+C193</f>
        <v>0</v>
      </c>
      <c r="Q193" s="156">
        <f>G193+O193</f>
        <v>0</v>
      </c>
      <c r="R193" s="242"/>
      <c r="S193" s="105"/>
      <c r="T193" s="106"/>
    </row>
    <row r="194" spans="1:20" ht="53.25" customHeight="1">
      <c r="A194" s="151" t="s">
        <v>384</v>
      </c>
      <c r="B194" s="152" t="s">
        <v>385</v>
      </c>
      <c r="C194" s="153">
        <f>C195</f>
        <v>6069.9</v>
      </c>
      <c r="D194" s="153"/>
      <c r="E194" s="153"/>
      <c r="F194" s="153"/>
      <c r="G194" s="153">
        <f>G195</f>
        <v>5984.3</v>
      </c>
      <c r="H194" s="153"/>
      <c r="I194" s="153">
        <f>I195</f>
        <v>98.58976259905435</v>
      </c>
      <c r="J194" s="153">
        <f>J195</f>
        <v>0</v>
      </c>
      <c r="K194" s="153">
        <f>K195</f>
        <v>0</v>
      </c>
      <c r="L194" s="153">
        <f>L195</f>
        <v>0</v>
      </c>
      <c r="M194" s="153"/>
      <c r="N194" s="153"/>
      <c r="O194" s="153">
        <f>O195</f>
        <v>0</v>
      </c>
      <c r="P194" s="153">
        <f>P195</f>
        <v>6069.9</v>
      </c>
      <c r="Q194" s="153">
        <f>Q195</f>
        <v>5984.3</v>
      </c>
      <c r="R194" s="153">
        <f>R195</f>
        <v>98.58976259905435</v>
      </c>
      <c r="S194" s="105"/>
      <c r="T194" s="106"/>
    </row>
    <row r="195" spans="1:20" ht="29.25" customHeight="1">
      <c r="A195" s="151" t="s">
        <v>386</v>
      </c>
      <c r="B195" s="152" t="s">
        <v>387</v>
      </c>
      <c r="C195" s="153">
        <v>6069.9</v>
      </c>
      <c r="D195" s="153"/>
      <c r="E195" s="153"/>
      <c r="F195" s="153"/>
      <c r="G195" s="154">
        <v>5984.3</v>
      </c>
      <c r="H195" s="153"/>
      <c r="I195" s="153">
        <f aca="true" t="shared" si="33" ref="I195:I205">G195/C195*100</f>
        <v>98.58976259905435</v>
      </c>
      <c r="J195" s="153"/>
      <c r="K195" s="154">
        <v>0</v>
      </c>
      <c r="L195" s="154">
        <v>0</v>
      </c>
      <c r="M195" s="153"/>
      <c r="N195" s="153"/>
      <c r="O195" s="153">
        <v>0</v>
      </c>
      <c r="P195" s="155">
        <f>K195+C195</f>
        <v>6069.9</v>
      </c>
      <c r="Q195" s="156">
        <f aca="true" t="shared" si="34" ref="Q195:Q205">G195+L195</f>
        <v>5984.3</v>
      </c>
      <c r="R195" s="153">
        <f>Q195/P195*100</f>
        <v>98.58976259905435</v>
      </c>
      <c r="S195" s="105"/>
      <c r="T195" s="106"/>
    </row>
    <row r="196" spans="1:20" ht="24" customHeight="1">
      <c r="A196" s="159" t="s">
        <v>402</v>
      </c>
      <c r="B196" s="164" t="s">
        <v>90</v>
      </c>
      <c r="C196" s="113">
        <f>C197+C198+C199+C200+C201+C203+C202+C204+C205+C208+C209</f>
        <v>938763.1</v>
      </c>
      <c r="D196" s="113">
        <f>D197+D198+D199+D200+D201+D203+D202+D204+D205+D208+D209</f>
        <v>0</v>
      </c>
      <c r="E196" s="113">
        <f>E197+E198+E199+E200+E201+E203+E202+E204+E205+E208+E209</f>
        <v>0</v>
      </c>
      <c r="F196" s="113">
        <f>F197+F198+F199+F200+F201+F203+F202+F204+F205+F208+F209</f>
        <v>0</v>
      </c>
      <c r="G196" s="113">
        <f>G197+G198+G199+G200+G201+G203+G202+G204+G205+G208+G209</f>
        <v>899646.2000000001</v>
      </c>
      <c r="H196" s="113">
        <f>H197+H198+H199+H200+H201+H203+H202+H204+H205+H208</f>
        <v>0</v>
      </c>
      <c r="I196" s="113">
        <f t="shared" si="33"/>
        <v>95.8331446985933</v>
      </c>
      <c r="J196" s="113"/>
      <c r="K196" s="113">
        <f>K197+K198+K199+K200+K201+K203+K202+K204+K205+K208+K209</f>
        <v>51827.100000000006</v>
      </c>
      <c r="L196" s="113">
        <f>L197+L198+L199+L200+L201+L203+L202+L204+L205+L208+L209</f>
        <v>48847.6</v>
      </c>
      <c r="M196" s="113">
        <f>M197+M198+M199+M200+M201+M203+M202+M204+M205+M208</f>
        <v>0</v>
      </c>
      <c r="N196" s="113">
        <f>N197+N198+N199+N200+N201+N203+N202+N204+N205+N208</f>
        <v>0</v>
      </c>
      <c r="O196" s="113">
        <f aca="true" t="shared" si="35" ref="O196:O204">L196/K196*100</f>
        <v>94.25107713918007</v>
      </c>
      <c r="P196" s="113">
        <f aca="true" t="shared" si="36" ref="P196:P205">C196+K196</f>
        <v>990590.2</v>
      </c>
      <c r="Q196" s="165">
        <f t="shared" si="34"/>
        <v>948493.8</v>
      </c>
      <c r="R196" s="113">
        <f aca="true" t="shared" si="37" ref="R196:R205">Q196/P196*100</f>
        <v>95.75037184902496</v>
      </c>
      <c r="S196" s="105"/>
      <c r="T196" s="106"/>
    </row>
    <row r="197" spans="1:20" ht="33" customHeight="1">
      <c r="A197" s="157" t="s">
        <v>91</v>
      </c>
      <c r="B197" s="158" t="s">
        <v>92</v>
      </c>
      <c r="C197" s="153">
        <v>262872.3</v>
      </c>
      <c r="D197" s="153"/>
      <c r="E197" s="153"/>
      <c r="F197" s="153"/>
      <c r="G197" s="154">
        <v>252555</v>
      </c>
      <c r="H197" s="153"/>
      <c r="I197" s="153">
        <f t="shared" si="33"/>
        <v>96.07516653523403</v>
      </c>
      <c r="J197" s="153"/>
      <c r="K197" s="154">
        <v>17667.1</v>
      </c>
      <c r="L197" s="154">
        <v>16685.3</v>
      </c>
      <c r="M197" s="153"/>
      <c r="N197" s="153"/>
      <c r="O197" s="153">
        <f>L197/K197*100</f>
        <v>94.44277781865729</v>
      </c>
      <c r="P197" s="153">
        <f t="shared" si="36"/>
        <v>280539.39999999997</v>
      </c>
      <c r="Q197" s="154">
        <f t="shared" si="34"/>
        <v>269240.3</v>
      </c>
      <c r="R197" s="153">
        <f>Q197/P197*100</f>
        <v>95.97236609189298</v>
      </c>
      <c r="S197" s="105"/>
      <c r="T197" s="106"/>
    </row>
    <row r="198" spans="1:20" ht="56.25" customHeight="1">
      <c r="A198" s="157" t="s">
        <v>397</v>
      </c>
      <c r="B198" s="158" t="s">
        <v>93</v>
      </c>
      <c r="C198" s="153">
        <v>560477.5</v>
      </c>
      <c r="D198" s="153"/>
      <c r="E198" s="153"/>
      <c r="F198" s="153"/>
      <c r="G198" s="154">
        <v>535663.8</v>
      </c>
      <c r="H198" s="153"/>
      <c r="I198" s="153">
        <f t="shared" si="33"/>
        <v>95.57275715795906</v>
      </c>
      <c r="J198" s="153"/>
      <c r="K198" s="154">
        <v>26340.9</v>
      </c>
      <c r="L198" s="154">
        <v>25431.2</v>
      </c>
      <c r="M198" s="153"/>
      <c r="N198" s="153"/>
      <c r="O198" s="153">
        <f t="shared" si="35"/>
        <v>96.54643539134958</v>
      </c>
      <c r="P198" s="153">
        <f t="shared" si="36"/>
        <v>586818.4</v>
      </c>
      <c r="Q198" s="154">
        <f t="shared" si="34"/>
        <v>561095</v>
      </c>
      <c r="R198" s="153">
        <f t="shared" si="37"/>
        <v>95.61646328744973</v>
      </c>
      <c r="S198" s="105"/>
      <c r="T198" s="290"/>
    </row>
    <row r="199" spans="1:20" ht="51" customHeight="1">
      <c r="A199" s="157" t="s">
        <v>341</v>
      </c>
      <c r="B199" s="161">
        <v>1030</v>
      </c>
      <c r="C199" s="153">
        <v>30782.1</v>
      </c>
      <c r="D199" s="153"/>
      <c r="E199" s="153"/>
      <c r="F199" s="153"/>
      <c r="G199" s="154">
        <v>29129.8</v>
      </c>
      <c r="H199" s="153"/>
      <c r="I199" s="153">
        <f t="shared" si="33"/>
        <v>94.63227005305032</v>
      </c>
      <c r="J199" s="153"/>
      <c r="K199" s="154">
        <v>310.4</v>
      </c>
      <c r="L199" s="162">
        <v>306.4</v>
      </c>
      <c r="M199" s="153"/>
      <c r="N199" s="153"/>
      <c r="O199" s="153">
        <f t="shared" si="35"/>
        <v>98.71134020618557</v>
      </c>
      <c r="P199" s="153">
        <f t="shared" si="36"/>
        <v>31092.5</v>
      </c>
      <c r="Q199" s="154">
        <f t="shared" si="34"/>
        <v>29436.2</v>
      </c>
      <c r="R199" s="153">
        <f t="shared" si="37"/>
        <v>94.67299187907052</v>
      </c>
      <c r="S199" s="105"/>
      <c r="T199" s="290"/>
    </row>
    <row r="200" spans="1:20" ht="38.25" customHeight="1">
      <c r="A200" s="157" t="s">
        <v>398</v>
      </c>
      <c r="B200" s="163">
        <v>1080</v>
      </c>
      <c r="C200" s="153">
        <v>1192</v>
      </c>
      <c r="D200" s="153"/>
      <c r="E200" s="153"/>
      <c r="F200" s="153"/>
      <c r="G200" s="154">
        <v>1192</v>
      </c>
      <c r="H200" s="153"/>
      <c r="I200" s="153">
        <f t="shared" si="33"/>
        <v>100</v>
      </c>
      <c r="J200" s="153"/>
      <c r="K200" s="154">
        <v>4.7</v>
      </c>
      <c r="L200" s="154">
        <v>4.7</v>
      </c>
      <c r="M200" s="153"/>
      <c r="N200" s="153"/>
      <c r="O200" s="153">
        <f t="shared" si="35"/>
        <v>100</v>
      </c>
      <c r="P200" s="153">
        <f t="shared" si="36"/>
        <v>1196.7</v>
      </c>
      <c r="Q200" s="154">
        <f t="shared" si="34"/>
        <v>1196.7</v>
      </c>
      <c r="R200" s="153">
        <f t="shared" si="37"/>
        <v>100</v>
      </c>
      <c r="S200" s="105"/>
      <c r="T200" s="106"/>
    </row>
    <row r="201" spans="1:20" ht="62.25" customHeight="1">
      <c r="A201" s="157" t="s">
        <v>396</v>
      </c>
      <c r="B201" s="158" t="s">
        <v>94</v>
      </c>
      <c r="C201" s="153">
        <v>32003.7</v>
      </c>
      <c r="D201" s="153"/>
      <c r="E201" s="153"/>
      <c r="F201" s="153"/>
      <c r="G201" s="199">
        <v>31222.5</v>
      </c>
      <c r="H201" s="153"/>
      <c r="I201" s="153">
        <f t="shared" si="33"/>
        <v>97.55903223689761</v>
      </c>
      <c r="J201" s="153"/>
      <c r="K201" s="154">
        <v>282.4</v>
      </c>
      <c r="L201" s="154">
        <v>253.6</v>
      </c>
      <c r="M201" s="153"/>
      <c r="N201" s="153"/>
      <c r="O201" s="153">
        <f t="shared" si="35"/>
        <v>89.80169971671388</v>
      </c>
      <c r="P201" s="153">
        <f t="shared" si="36"/>
        <v>32286.100000000002</v>
      </c>
      <c r="Q201" s="154">
        <f t="shared" si="34"/>
        <v>31476.1</v>
      </c>
      <c r="R201" s="153">
        <f t="shared" si="37"/>
        <v>97.49118041510123</v>
      </c>
      <c r="S201" s="105"/>
      <c r="T201" s="106"/>
    </row>
    <row r="202" spans="1:20" ht="35.25" customHeight="1">
      <c r="A202" s="157" t="s">
        <v>400</v>
      </c>
      <c r="B202" s="158" t="s">
        <v>96</v>
      </c>
      <c r="C202" s="153">
        <v>34814.2</v>
      </c>
      <c r="D202" s="153"/>
      <c r="E202" s="153"/>
      <c r="F202" s="153"/>
      <c r="G202" s="154">
        <v>34516.2</v>
      </c>
      <c r="H202" s="153"/>
      <c r="I202" s="153">
        <f t="shared" si="33"/>
        <v>99.14402743708027</v>
      </c>
      <c r="J202" s="153"/>
      <c r="K202" s="154">
        <v>3341.9</v>
      </c>
      <c r="L202" s="154">
        <v>2318.6</v>
      </c>
      <c r="M202" s="153"/>
      <c r="N202" s="153"/>
      <c r="O202" s="153">
        <f t="shared" si="35"/>
        <v>69.37969418594211</v>
      </c>
      <c r="P202" s="153">
        <f t="shared" si="36"/>
        <v>38156.1</v>
      </c>
      <c r="Q202" s="154">
        <f t="shared" si="34"/>
        <v>36834.799999999996</v>
      </c>
      <c r="R202" s="153">
        <f t="shared" si="37"/>
        <v>96.53711988384556</v>
      </c>
      <c r="S202" s="105"/>
      <c r="T202" s="106"/>
    </row>
    <row r="203" spans="1:20" ht="26.25">
      <c r="A203" s="157" t="s">
        <v>399</v>
      </c>
      <c r="B203" s="158" t="s">
        <v>95</v>
      </c>
      <c r="C203" s="153">
        <v>2717.3</v>
      </c>
      <c r="D203" s="153"/>
      <c r="E203" s="153"/>
      <c r="F203" s="153"/>
      <c r="G203" s="154">
        <v>2595.7</v>
      </c>
      <c r="H203" s="153"/>
      <c r="I203" s="153">
        <f>G203/C203*100</f>
        <v>95.52496963897987</v>
      </c>
      <c r="J203" s="153"/>
      <c r="K203" s="154">
        <v>0</v>
      </c>
      <c r="L203" s="154">
        <v>0</v>
      </c>
      <c r="M203" s="153"/>
      <c r="N203" s="153"/>
      <c r="O203" s="153">
        <v>0</v>
      </c>
      <c r="P203" s="153">
        <f>C203+K203</f>
        <v>2717.3</v>
      </c>
      <c r="Q203" s="154">
        <f>G203+L203</f>
        <v>2595.7</v>
      </c>
      <c r="R203" s="153">
        <f>Q203/P203*100</f>
        <v>95.52496963897987</v>
      </c>
      <c r="S203" s="105"/>
      <c r="T203" s="106"/>
    </row>
    <row r="204" spans="1:20" ht="28.5" customHeight="1">
      <c r="A204" s="157" t="s">
        <v>97</v>
      </c>
      <c r="B204" s="158" t="s">
        <v>98</v>
      </c>
      <c r="C204" s="153">
        <v>6541.6</v>
      </c>
      <c r="D204" s="153"/>
      <c r="E204" s="153"/>
      <c r="F204" s="153"/>
      <c r="G204" s="154">
        <v>6213</v>
      </c>
      <c r="H204" s="153"/>
      <c r="I204" s="153">
        <f t="shared" si="33"/>
        <v>94.97676409441115</v>
      </c>
      <c r="J204" s="153"/>
      <c r="K204" s="154">
        <v>77.8</v>
      </c>
      <c r="L204" s="154">
        <v>62.1</v>
      </c>
      <c r="M204" s="153"/>
      <c r="N204" s="153"/>
      <c r="O204" s="153">
        <f t="shared" si="35"/>
        <v>79.82005141388176</v>
      </c>
      <c r="P204" s="153">
        <f t="shared" si="36"/>
        <v>6619.400000000001</v>
      </c>
      <c r="Q204" s="154">
        <f t="shared" si="34"/>
        <v>6275.1</v>
      </c>
      <c r="R204" s="153">
        <f t="shared" si="37"/>
        <v>94.7986222316222</v>
      </c>
      <c r="S204" s="105"/>
      <c r="T204" s="106"/>
    </row>
    <row r="205" spans="1:20" ht="33.75" customHeight="1">
      <c r="A205" s="235" t="s">
        <v>99</v>
      </c>
      <c r="B205" s="243" t="s">
        <v>100</v>
      </c>
      <c r="C205" s="241">
        <v>2340.4</v>
      </c>
      <c r="D205" s="153"/>
      <c r="E205" s="153"/>
      <c r="F205" s="153"/>
      <c r="G205" s="238">
        <v>2078.4</v>
      </c>
      <c r="H205" s="153"/>
      <c r="I205" s="153">
        <f t="shared" si="33"/>
        <v>88.80533242180823</v>
      </c>
      <c r="J205" s="153"/>
      <c r="K205" s="245">
        <v>0</v>
      </c>
      <c r="L205" s="245">
        <v>0</v>
      </c>
      <c r="M205" s="153"/>
      <c r="N205" s="153"/>
      <c r="O205" s="153">
        <v>0</v>
      </c>
      <c r="P205" s="153">
        <f t="shared" si="36"/>
        <v>2340.4</v>
      </c>
      <c r="Q205" s="154">
        <f t="shared" si="34"/>
        <v>2078.4</v>
      </c>
      <c r="R205" s="153">
        <f t="shared" si="37"/>
        <v>88.80533242180823</v>
      </c>
      <c r="S205" s="105"/>
      <c r="T205" s="106"/>
    </row>
    <row r="206" spans="1:20" ht="31.5" customHeight="1" hidden="1">
      <c r="A206" s="235"/>
      <c r="B206" s="244"/>
      <c r="C206" s="246"/>
      <c r="D206" s="153"/>
      <c r="E206" s="153"/>
      <c r="F206" s="153"/>
      <c r="G206" s="247"/>
      <c r="H206" s="153"/>
      <c r="I206" s="169"/>
      <c r="J206" s="153"/>
      <c r="K206" s="245"/>
      <c r="L206" s="245"/>
      <c r="M206" s="153"/>
      <c r="N206" s="153"/>
      <c r="O206" s="153"/>
      <c r="P206" s="153"/>
      <c r="Q206" s="154"/>
      <c r="R206" s="167"/>
      <c r="S206" s="105"/>
      <c r="T206" s="106"/>
    </row>
    <row r="207" spans="1:20" ht="24" customHeight="1" hidden="1">
      <c r="A207" s="151"/>
      <c r="B207" s="166"/>
      <c r="C207" s="153"/>
      <c r="D207" s="153"/>
      <c r="E207" s="153"/>
      <c r="F207" s="153"/>
      <c r="G207" s="154"/>
      <c r="H207" s="153"/>
      <c r="I207" s="234">
        <f>G208/C208*100</f>
        <v>88.14594390530968</v>
      </c>
      <c r="J207" s="153"/>
      <c r="K207" s="154"/>
      <c r="L207" s="154"/>
      <c r="M207" s="153"/>
      <c r="N207" s="153"/>
      <c r="O207" s="234">
        <f>L208/K208*100</f>
        <v>100</v>
      </c>
      <c r="P207" s="234">
        <f>C208+K208</f>
        <v>4642</v>
      </c>
      <c r="Q207" s="245">
        <f>G208+L208</f>
        <v>4108.2</v>
      </c>
      <c r="R207" s="234">
        <f>Q207/P207*100</f>
        <v>88.50064627315811</v>
      </c>
      <c r="S207" s="105"/>
      <c r="T207" s="106"/>
    </row>
    <row r="208" spans="1:20" ht="34.5" customHeight="1">
      <c r="A208" s="151" t="s">
        <v>101</v>
      </c>
      <c r="B208" s="170" t="s">
        <v>102</v>
      </c>
      <c r="C208" s="153">
        <v>4503.1</v>
      </c>
      <c r="D208" s="153"/>
      <c r="E208" s="153"/>
      <c r="F208" s="153"/>
      <c r="G208" s="154">
        <v>3969.3</v>
      </c>
      <c r="H208" s="153"/>
      <c r="I208" s="234"/>
      <c r="J208" s="153"/>
      <c r="K208" s="154">
        <v>138.9</v>
      </c>
      <c r="L208" s="154">
        <v>138.9</v>
      </c>
      <c r="M208" s="153"/>
      <c r="N208" s="153"/>
      <c r="O208" s="234"/>
      <c r="P208" s="234"/>
      <c r="Q208" s="245"/>
      <c r="R208" s="234"/>
      <c r="S208" s="105"/>
      <c r="T208" s="106"/>
    </row>
    <row r="209" spans="1:20" ht="49.5" customHeight="1">
      <c r="A209" s="151" t="s">
        <v>401</v>
      </c>
      <c r="B209" s="171">
        <v>1180</v>
      </c>
      <c r="C209" s="153">
        <v>518.9</v>
      </c>
      <c r="D209" s="153"/>
      <c r="E209" s="153"/>
      <c r="F209" s="153"/>
      <c r="G209" s="154">
        <v>510.5</v>
      </c>
      <c r="H209" s="153"/>
      <c r="I209" s="153">
        <f>G209/C209*100</f>
        <v>98.38119098092119</v>
      </c>
      <c r="J209" s="153"/>
      <c r="K209" s="154">
        <v>3663</v>
      </c>
      <c r="L209" s="154">
        <v>3646.8</v>
      </c>
      <c r="M209" s="153"/>
      <c r="N209" s="153"/>
      <c r="O209" s="153">
        <f>L209/K209*100</f>
        <v>99.55773955773957</v>
      </c>
      <c r="P209" s="153">
        <f>C209+K209</f>
        <v>4181.9</v>
      </c>
      <c r="Q209" s="154">
        <f>G209+L209</f>
        <v>4157.3</v>
      </c>
      <c r="R209" s="153">
        <f>Q209/P209*100</f>
        <v>99.4117506396614</v>
      </c>
      <c r="S209" s="105"/>
      <c r="T209" s="106"/>
    </row>
    <row r="210" spans="1:20" ht="49.5" customHeight="1">
      <c r="A210" s="159" t="s">
        <v>404</v>
      </c>
      <c r="B210" s="160">
        <v>2000</v>
      </c>
      <c r="C210" s="113">
        <f aca="true" t="shared" si="38" ref="C210:H210">C211+C212+C213+C214+C215+C216+C217+C218+C219</f>
        <v>207968.8</v>
      </c>
      <c r="D210" s="113">
        <f t="shared" si="38"/>
        <v>0</v>
      </c>
      <c r="E210" s="113">
        <f t="shared" si="38"/>
        <v>0</v>
      </c>
      <c r="F210" s="113">
        <f t="shared" si="38"/>
        <v>0</v>
      </c>
      <c r="G210" s="113">
        <f t="shared" si="38"/>
        <v>184929.9</v>
      </c>
      <c r="H210" s="113">
        <f t="shared" si="38"/>
        <v>0</v>
      </c>
      <c r="I210" s="113">
        <f aca="true" t="shared" si="39" ref="I210:I251">G210/C210*100</f>
        <v>88.92194406083989</v>
      </c>
      <c r="J210" s="113"/>
      <c r="K210" s="113">
        <f>K211+K212+K213+K214+K215+K216+K217+K218+K219</f>
        <v>31778.600000000002</v>
      </c>
      <c r="L210" s="113">
        <f>L211+L212+L213+L214+L215+L216+L217+L218+L219</f>
        <v>28098.699999999997</v>
      </c>
      <c r="M210" s="113"/>
      <c r="N210" s="113"/>
      <c r="O210" s="113">
        <f aca="true" t="shared" si="40" ref="O210:O215">L210/K210*100</f>
        <v>88.42019472223444</v>
      </c>
      <c r="P210" s="113">
        <f aca="true" t="shared" si="41" ref="P210:P219">C210+K210</f>
        <v>239747.4</v>
      </c>
      <c r="Q210" s="165">
        <f aca="true" t="shared" si="42" ref="Q210:Q219">G210+L210</f>
        <v>213028.59999999998</v>
      </c>
      <c r="R210" s="113">
        <f>Q210/P210*100</f>
        <v>88.85543701412402</v>
      </c>
      <c r="S210" s="105"/>
      <c r="T210" s="106"/>
    </row>
    <row r="211" spans="1:20" ht="40.5" customHeight="1">
      <c r="A211" s="157" t="s">
        <v>103</v>
      </c>
      <c r="B211" s="158" t="s">
        <v>104</v>
      </c>
      <c r="C211" s="153">
        <v>111937.9</v>
      </c>
      <c r="D211" s="153"/>
      <c r="E211" s="153"/>
      <c r="F211" s="153"/>
      <c r="G211" s="153">
        <v>100207.9</v>
      </c>
      <c r="H211" s="153"/>
      <c r="I211" s="153">
        <f t="shared" si="39"/>
        <v>89.52097546943439</v>
      </c>
      <c r="J211" s="153"/>
      <c r="K211" s="154">
        <v>28506.2</v>
      </c>
      <c r="L211" s="154">
        <v>25372.5</v>
      </c>
      <c r="M211" s="153"/>
      <c r="N211" s="153"/>
      <c r="O211" s="153">
        <f t="shared" si="40"/>
        <v>89.00695287341</v>
      </c>
      <c r="P211" s="153">
        <f t="shared" si="41"/>
        <v>140444.1</v>
      </c>
      <c r="Q211" s="154">
        <f t="shared" si="42"/>
        <v>125580.4</v>
      </c>
      <c r="R211" s="153">
        <f aca="true" t="shared" si="43" ref="R211:R219">Q211/P211*100</f>
        <v>89.41664334778035</v>
      </c>
      <c r="S211" s="105"/>
      <c r="T211" s="106"/>
    </row>
    <row r="212" spans="1:20" ht="26.25" customHeight="1" hidden="1">
      <c r="A212" s="157" t="s">
        <v>105</v>
      </c>
      <c r="B212" s="158" t="s">
        <v>106</v>
      </c>
      <c r="C212" s="153"/>
      <c r="D212" s="153"/>
      <c r="E212" s="153"/>
      <c r="F212" s="153"/>
      <c r="G212" s="153"/>
      <c r="H212" s="153"/>
      <c r="I212" s="153" t="e">
        <f t="shared" si="39"/>
        <v>#DIV/0!</v>
      </c>
      <c r="J212" s="153"/>
      <c r="K212" s="154"/>
      <c r="L212" s="154"/>
      <c r="M212" s="153"/>
      <c r="N212" s="153"/>
      <c r="O212" s="153" t="e">
        <f t="shared" si="40"/>
        <v>#DIV/0!</v>
      </c>
      <c r="P212" s="153">
        <f t="shared" si="41"/>
        <v>0</v>
      </c>
      <c r="Q212" s="154">
        <f t="shared" si="42"/>
        <v>0</v>
      </c>
      <c r="R212" s="153" t="e">
        <f t="shared" si="43"/>
        <v>#DIV/0!</v>
      </c>
      <c r="S212" s="105"/>
      <c r="T212" s="106"/>
    </row>
    <row r="213" spans="1:20" ht="28.5" customHeight="1">
      <c r="A213" s="157" t="s">
        <v>403</v>
      </c>
      <c r="B213" s="158" t="s">
        <v>107</v>
      </c>
      <c r="C213" s="153">
        <v>16415.7</v>
      </c>
      <c r="D213" s="153"/>
      <c r="E213" s="153"/>
      <c r="F213" s="153"/>
      <c r="G213" s="153">
        <v>14437.9</v>
      </c>
      <c r="H213" s="153"/>
      <c r="I213" s="153">
        <f t="shared" si="39"/>
        <v>87.95177787118429</v>
      </c>
      <c r="J213" s="153"/>
      <c r="K213" s="154">
        <v>231.2</v>
      </c>
      <c r="L213" s="154">
        <v>231.2</v>
      </c>
      <c r="M213" s="153"/>
      <c r="N213" s="153"/>
      <c r="O213" s="153">
        <f t="shared" si="40"/>
        <v>100</v>
      </c>
      <c r="P213" s="153">
        <f t="shared" si="41"/>
        <v>16646.9</v>
      </c>
      <c r="Q213" s="154">
        <f t="shared" si="42"/>
        <v>14669.1</v>
      </c>
      <c r="R213" s="153">
        <f t="shared" si="43"/>
        <v>88.11910926358661</v>
      </c>
      <c r="S213" s="105"/>
      <c r="T213" s="106"/>
    </row>
    <row r="214" spans="1:20" ht="32.25" customHeight="1">
      <c r="A214" s="157" t="s">
        <v>303</v>
      </c>
      <c r="B214" s="158" t="s">
        <v>108</v>
      </c>
      <c r="C214" s="153">
        <v>10477</v>
      </c>
      <c r="D214" s="153"/>
      <c r="E214" s="153"/>
      <c r="F214" s="153"/>
      <c r="G214" s="153">
        <v>9671.5</v>
      </c>
      <c r="H214" s="153"/>
      <c r="I214" s="153">
        <f t="shared" si="39"/>
        <v>92.31173045719194</v>
      </c>
      <c r="J214" s="153"/>
      <c r="K214" s="154">
        <v>167.9</v>
      </c>
      <c r="L214" s="154">
        <v>167.3</v>
      </c>
      <c r="M214" s="153"/>
      <c r="N214" s="153"/>
      <c r="O214" s="153">
        <f t="shared" si="40"/>
        <v>99.64264443120906</v>
      </c>
      <c r="P214" s="153">
        <f t="shared" si="41"/>
        <v>10644.9</v>
      </c>
      <c r="Q214" s="154">
        <f t="shared" si="42"/>
        <v>9838.8</v>
      </c>
      <c r="R214" s="153">
        <f t="shared" si="43"/>
        <v>92.42735958064425</v>
      </c>
      <c r="S214" s="105"/>
      <c r="T214" s="106"/>
    </row>
    <row r="215" spans="1:20" ht="61.5" customHeight="1">
      <c r="A215" s="157" t="s">
        <v>109</v>
      </c>
      <c r="B215" s="158" t="s">
        <v>110</v>
      </c>
      <c r="C215" s="153">
        <v>24828.8</v>
      </c>
      <c r="D215" s="153"/>
      <c r="E215" s="153"/>
      <c r="F215" s="153"/>
      <c r="G215" s="153">
        <v>22359.4</v>
      </c>
      <c r="H215" s="153"/>
      <c r="I215" s="153">
        <f t="shared" si="39"/>
        <v>90.05429179017915</v>
      </c>
      <c r="J215" s="153"/>
      <c r="K215" s="154">
        <v>737.3</v>
      </c>
      <c r="L215" s="154">
        <v>318.6</v>
      </c>
      <c r="M215" s="153"/>
      <c r="N215" s="153"/>
      <c r="O215" s="153">
        <f t="shared" si="40"/>
        <v>43.21171843211719</v>
      </c>
      <c r="P215" s="153">
        <f t="shared" si="41"/>
        <v>25566.1</v>
      </c>
      <c r="Q215" s="154">
        <f t="shared" si="42"/>
        <v>22678</v>
      </c>
      <c r="R215" s="153">
        <f t="shared" si="43"/>
        <v>88.7034002057412</v>
      </c>
      <c r="S215" s="105"/>
      <c r="T215" s="106"/>
    </row>
    <row r="216" spans="1:20" ht="30" customHeight="1">
      <c r="A216" s="157" t="s">
        <v>111</v>
      </c>
      <c r="B216" s="158" t="s">
        <v>112</v>
      </c>
      <c r="C216" s="153">
        <v>11140.2</v>
      </c>
      <c r="D216" s="153"/>
      <c r="E216" s="153"/>
      <c r="F216" s="153"/>
      <c r="G216" s="153">
        <v>11140.2</v>
      </c>
      <c r="H216" s="153"/>
      <c r="I216" s="153">
        <f t="shared" si="39"/>
        <v>100</v>
      </c>
      <c r="J216" s="153"/>
      <c r="K216" s="154">
        <v>0</v>
      </c>
      <c r="L216" s="154">
        <v>0</v>
      </c>
      <c r="M216" s="153"/>
      <c r="N216" s="153"/>
      <c r="O216" s="153">
        <v>0</v>
      </c>
      <c r="P216" s="153">
        <f t="shared" si="41"/>
        <v>11140.2</v>
      </c>
      <c r="Q216" s="154">
        <f t="shared" si="42"/>
        <v>11140.2</v>
      </c>
      <c r="R216" s="153">
        <f t="shared" si="43"/>
        <v>100</v>
      </c>
      <c r="S216" s="105"/>
      <c r="T216" s="106"/>
    </row>
    <row r="217" spans="1:20" ht="26.25" hidden="1">
      <c r="A217" s="157" t="s">
        <v>113</v>
      </c>
      <c r="B217" s="158" t="s">
        <v>114</v>
      </c>
      <c r="C217" s="153"/>
      <c r="D217" s="153"/>
      <c r="E217" s="153"/>
      <c r="F217" s="153"/>
      <c r="G217" s="153"/>
      <c r="H217" s="153"/>
      <c r="I217" s="153" t="e">
        <f t="shared" si="39"/>
        <v>#DIV/0!</v>
      </c>
      <c r="J217" s="153"/>
      <c r="K217" s="154"/>
      <c r="L217" s="154"/>
      <c r="M217" s="153"/>
      <c r="N217" s="153"/>
      <c r="O217" s="153">
        <v>0</v>
      </c>
      <c r="P217" s="153">
        <f t="shared" si="41"/>
        <v>0</v>
      </c>
      <c r="Q217" s="154">
        <f t="shared" si="42"/>
        <v>0</v>
      </c>
      <c r="R217" s="153" t="e">
        <f t="shared" si="43"/>
        <v>#DIV/0!</v>
      </c>
      <c r="S217" s="105"/>
      <c r="T217" s="106"/>
    </row>
    <row r="218" spans="1:20" ht="26.25">
      <c r="A218" s="151" t="s">
        <v>115</v>
      </c>
      <c r="B218" s="180" t="s">
        <v>116</v>
      </c>
      <c r="C218" s="153">
        <v>8012.5</v>
      </c>
      <c r="D218" s="153"/>
      <c r="E218" s="153"/>
      <c r="F218" s="153"/>
      <c r="G218" s="153">
        <v>7601.9</v>
      </c>
      <c r="H218" s="153"/>
      <c r="I218" s="153">
        <f t="shared" si="39"/>
        <v>94.8755070202808</v>
      </c>
      <c r="J218" s="153"/>
      <c r="K218" s="154">
        <v>13</v>
      </c>
      <c r="L218" s="154">
        <v>13</v>
      </c>
      <c r="M218" s="153"/>
      <c r="N218" s="153"/>
      <c r="O218" s="153">
        <v>0</v>
      </c>
      <c r="P218" s="153">
        <f t="shared" si="41"/>
        <v>8025.5</v>
      </c>
      <c r="Q218" s="154">
        <f t="shared" si="42"/>
        <v>7614.9</v>
      </c>
      <c r="R218" s="153">
        <f t="shared" si="43"/>
        <v>94.88380786243847</v>
      </c>
      <c r="S218" s="105"/>
      <c r="T218" s="106"/>
    </row>
    <row r="219" spans="1:20" ht="30" customHeight="1">
      <c r="A219" s="151" t="s">
        <v>117</v>
      </c>
      <c r="B219" s="180" t="s">
        <v>118</v>
      </c>
      <c r="C219" s="153">
        <v>25156.7</v>
      </c>
      <c r="D219" s="153"/>
      <c r="E219" s="153"/>
      <c r="F219" s="153"/>
      <c r="G219" s="153">
        <v>19511.1</v>
      </c>
      <c r="H219" s="153"/>
      <c r="I219" s="153">
        <f t="shared" si="39"/>
        <v>77.55826479625705</v>
      </c>
      <c r="J219" s="153"/>
      <c r="K219" s="154">
        <v>2123</v>
      </c>
      <c r="L219" s="154">
        <v>1996.1</v>
      </c>
      <c r="M219" s="153"/>
      <c r="N219" s="153"/>
      <c r="O219" s="153">
        <f>L219/K219*100</f>
        <v>94.02260951483748</v>
      </c>
      <c r="P219" s="153">
        <f t="shared" si="41"/>
        <v>27279.7</v>
      </c>
      <c r="Q219" s="154">
        <f t="shared" si="42"/>
        <v>21507.199999999997</v>
      </c>
      <c r="R219" s="153">
        <f t="shared" si="43"/>
        <v>78.83957668156172</v>
      </c>
      <c r="S219" s="105"/>
      <c r="T219" s="106"/>
    </row>
    <row r="220" spans="1:20" ht="27" customHeight="1">
      <c r="A220" s="159" t="s">
        <v>405</v>
      </c>
      <c r="B220" s="164" t="s">
        <v>119</v>
      </c>
      <c r="C220" s="113">
        <f>C225+C226+C227+C228+C229+C230+C231+C232+C233+C234+C235+C236+C237+C238+C239+C240+C241+C242+C243+C244+C246+C247+C248+C249+C250+C251+C252+C253+C254+C255+C256+C257+C258+C259+C260+C245</f>
        <v>80556.9</v>
      </c>
      <c r="D220" s="113">
        <f>D225+D226+D227+D228+D229+D230+D231+D232+D233+D234+D235+D236+D237+D238+D239+D240+D241+D242+D243+D244+D246+D247+D248+D249+D250+D251+D252+D253+D254+D255+D256+D257+D258+D259+D260</f>
        <v>0</v>
      </c>
      <c r="E220" s="113">
        <f>E225+E226+E227+E228+E229+E230+E231+E232+E233+E234+E235+E236+E237+E238+E239+E240+E241+E242+E243+E244+E246+E247+E248+E249+E250+E251+E252+E253+E254+E255+E256+E257+E258+E259+E260</f>
        <v>0</v>
      </c>
      <c r="F220" s="113">
        <f>F225+F226+F227+F228+F229+F230+F231+F232+F233+F234+F235+F236+F237+F238+F239+F240+F241+F242+F243+F244+F246+F247+F248+F249+F250+F251+F252+F253+F254+F255+F256+F257+F258+F259+F260</f>
        <v>0</v>
      </c>
      <c r="G220" s="113">
        <f>G225+G226+G227+G228+G229+G230+G231+G232+G233+G234+G235+G236+G237+G238+G239+G240+G241+G242+G243+G244+G246+G247+G248+G249+G250+G251+G252+G253+G254+G255+G256+G257+G258+G259+G260+G245</f>
        <v>73172.59999999999</v>
      </c>
      <c r="H220" s="153"/>
      <c r="I220" s="113">
        <f t="shared" si="39"/>
        <v>90.83343574541722</v>
      </c>
      <c r="J220" s="113">
        <f>SUM(J221:J260)</f>
        <v>0</v>
      </c>
      <c r="K220" s="113">
        <f>K225+K226+K227+K228+K229+K230+K231+K232+K233+K234+K235+K236+K237+K238+K239+K240+K241+K242+K243+K244+K246+K247+K248+K249+K250+K251+K252+K253+K254+K255+K256+K257+K258+K259+K260+K245</f>
        <v>891.9000000000001</v>
      </c>
      <c r="L220" s="113">
        <f>L225+L226+L227+L228+L229+L230+L231+L232+L233+L234+L235+L236+L237+L238+L239+L240+L241+L242+L243+L244+L246+L247+L248+L249+L250+L251+L252+L253+L254+L255+L256+L257+L258+L259+L260+L245</f>
        <v>695.6000000000001</v>
      </c>
      <c r="M220" s="113">
        <f>SUM(M221:M260)</f>
        <v>0</v>
      </c>
      <c r="N220" s="113">
        <f>SUM(N221:N260)</f>
        <v>0</v>
      </c>
      <c r="O220" s="153">
        <f>L220/K220*100</f>
        <v>77.99080614418658</v>
      </c>
      <c r="P220" s="113">
        <f>P225+P226+P227+P228+P229+P230+P231+P232+P233+P234+P235+P236+P237+P238+P239+P240+P241+P242+P243+P244+P246+P247+P248+P249+P250+P251+P252+P253+P254+P255+P256+P257+P258+P259+P260+P245</f>
        <v>81448.8</v>
      </c>
      <c r="Q220" s="113">
        <f>Q225+Q226+Q227+Q228+Q229+Q230+Q231+Q232+Q233+Q234+Q235+Q236+Q237+Q238+Q239+Q240+Q241+Q242+Q243+Q244+Q246+Q247+Q248+Q249+Q250+Q251+Q252+Q253+Q254+Q255+Q256+Q257+Q258+Q259+Q260+Q245</f>
        <v>73868.2</v>
      </c>
      <c r="R220" s="113">
        <f>Q220/P220*100</f>
        <v>90.69280333166357</v>
      </c>
      <c r="S220" s="105"/>
      <c r="T220" s="106"/>
    </row>
    <row r="221" spans="1:20" ht="3" customHeight="1" hidden="1">
      <c r="A221" s="157" t="s">
        <v>281</v>
      </c>
      <c r="B221" s="158" t="s">
        <v>120</v>
      </c>
      <c r="C221" s="153"/>
      <c r="D221" s="153"/>
      <c r="E221" s="153"/>
      <c r="F221" s="153"/>
      <c r="G221" s="154"/>
      <c r="H221" s="153"/>
      <c r="I221" s="153" t="e">
        <f t="shared" si="39"/>
        <v>#DIV/0!</v>
      </c>
      <c r="J221" s="153"/>
      <c r="K221" s="154">
        <v>0</v>
      </c>
      <c r="L221" s="154">
        <v>0</v>
      </c>
      <c r="M221" s="153"/>
      <c r="N221" s="153"/>
      <c r="O221" s="153">
        <v>0</v>
      </c>
      <c r="P221" s="153">
        <f aca="true" t="shared" si="44" ref="P221:P252">C221+K221</f>
        <v>0</v>
      </c>
      <c r="Q221" s="153">
        <f aca="true" t="shared" si="45" ref="Q221:Q252">G221+L221</f>
        <v>0</v>
      </c>
      <c r="R221" s="153" t="e">
        <f aca="true" t="shared" si="46" ref="R221:R288">Q221/P221*100</f>
        <v>#DIV/0!</v>
      </c>
      <c r="S221" s="105"/>
      <c r="T221" s="106"/>
    </row>
    <row r="222" spans="1:20" ht="46.5" hidden="1">
      <c r="A222" s="181" t="s">
        <v>282</v>
      </c>
      <c r="B222" s="158" t="s">
        <v>121</v>
      </c>
      <c r="C222" s="153"/>
      <c r="D222" s="153"/>
      <c r="E222" s="153"/>
      <c r="F222" s="153"/>
      <c r="G222" s="154"/>
      <c r="H222" s="153"/>
      <c r="I222" s="153" t="e">
        <f t="shared" si="39"/>
        <v>#DIV/0!</v>
      </c>
      <c r="J222" s="153"/>
      <c r="K222" s="154">
        <v>0</v>
      </c>
      <c r="L222" s="154">
        <v>0</v>
      </c>
      <c r="M222" s="153"/>
      <c r="N222" s="153"/>
      <c r="O222" s="153">
        <v>0</v>
      </c>
      <c r="P222" s="153">
        <f t="shared" si="44"/>
        <v>0</v>
      </c>
      <c r="Q222" s="153">
        <f t="shared" si="45"/>
        <v>0</v>
      </c>
      <c r="R222" s="153" t="e">
        <f t="shared" si="46"/>
        <v>#DIV/0!</v>
      </c>
      <c r="S222" s="105"/>
      <c r="T222" s="106"/>
    </row>
    <row r="223" spans="1:20" ht="46.5" hidden="1">
      <c r="A223" s="157" t="s">
        <v>283</v>
      </c>
      <c r="B223" s="158" t="s">
        <v>122</v>
      </c>
      <c r="C223" s="153"/>
      <c r="D223" s="153"/>
      <c r="E223" s="153"/>
      <c r="F223" s="153"/>
      <c r="G223" s="154"/>
      <c r="H223" s="153"/>
      <c r="I223" s="153" t="e">
        <f t="shared" si="39"/>
        <v>#DIV/0!</v>
      </c>
      <c r="J223" s="153"/>
      <c r="K223" s="154">
        <v>0</v>
      </c>
      <c r="L223" s="154">
        <v>0</v>
      </c>
      <c r="M223" s="153"/>
      <c r="N223" s="153"/>
      <c r="O223" s="153">
        <v>0</v>
      </c>
      <c r="P223" s="153">
        <f t="shared" si="44"/>
        <v>0</v>
      </c>
      <c r="Q223" s="153">
        <f t="shared" si="45"/>
        <v>0</v>
      </c>
      <c r="R223" s="153" t="e">
        <f t="shared" si="46"/>
        <v>#DIV/0!</v>
      </c>
      <c r="S223" s="105"/>
      <c r="T223" s="106"/>
    </row>
    <row r="224" spans="1:20" ht="46.5" hidden="1">
      <c r="A224" s="157" t="s">
        <v>123</v>
      </c>
      <c r="B224" s="158" t="s">
        <v>124</v>
      </c>
      <c r="C224" s="153"/>
      <c r="D224" s="153"/>
      <c r="E224" s="153"/>
      <c r="F224" s="153"/>
      <c r="G224" s="154"/>
      <c r="H224" s="153"/>
      <c r="I224" s="153" t="e">
        <f t="shared" si="39"/>
        <v>#DIV/0!</v>
      </c>
      <c r="J224" s="153"/>
      <c r="K224" s="154">
        <v>0</v>
      </c>
      <c r="L224" s="154">
        <v>0</v>
      </c>
      <c r="M224" s="153"/>
      <c r="N224" s="153"/>
      <c r="O224" s="153">
        <v>0</v>
      </c>
      <c r="P224" s="153">
        <f t="shared" si="44"/>
        <v>0</v>
      </c>
      <c r="Q224" s="153">
        <f t="shared" si="45"/>
        <v>0</v>
      </c>
      <c r="R224" s="153" t="e">
        <f t="shared" si="46"/>
        <v>#DIV/0!</v>
      </c>
      <c r="S224" s="105"/>
      <c r="T224" s="106"/>
    </row>
    <row r="225" spans="1:20" ht="53.25" customHeight="1">
      <c r="A225" s="157" t="s">
        <v>125</v>
      </c>
      <c r="B225" s="158" t="s">
        <v>126</v>
      </c>
      <c r="C225" s="153">
        <v>37</v>
      </c>
      <c r="D225" s="153"/>
      <c r="E225" s="153"/>
      <c r="F225" s="153"/>
      <c r="G225" s="154">
        <v>24.2</v>
      </c>
      <c r="H225" s="153"/>
      <c r="I225" s="153">
        <f t="shared" si="39"/>
        <v>65.4054054054054</v>
      </c>
      <c r="J225" s="153"/>
      <c r="K225" s="154">
        <v>22.9</v>
      </c>
      <c r="L225" s="154">
        <v>22.8</v>
      </c>
      <c r="M225" s="153"/>
      <c r="N225" s="153"/>
      <c r="O225" s="153">
        <f>L225/K225*100</f>
        <v>99.56331877729258</v>
      </c>
      <c r="P225" s="153">
        <f t="shared" si="44"/>
        <v>59.9</v>
      </c>
      <c r="Q225" s="153">
        <f t="shared" si="45"/>
        <v>47</v>
      </c>
      <c r="R225" s="153">
        <f t="shared" si="46"/>
        <v>78.46410684474124</v>
      </c>
      <c r="S225" s="105"/>
      <c r="T225" s="106"/>
    </row>
    <row r="226" spans="1:20" ht="44.25" customHeight="1">
      <c r="A226" s="157" t="s">
        <v>127</v>
      </c>
      <c r="B226" s="158" t="s">
        <v>128</v>
      </c>
      <c r="C226" s="153">
        <v>9.3</v>
      </c>
      <c r="D226" s="153"/>
      <c r="E226" s="153"/>
      <c r="F226" s="153"/>
      <c r="G226" s="154">
        <v>3.8</v>
      </c>
      <c r="H226" s="153"/>
      <c r="I226" s="153">
        <f t="shared" si="39"/>
        <v>40.86021505376344</v>
      </c>
      <c r="J226" s="153"/>
      <c r="K226" s="154">
        <v>0</v>
      </c>
      <c r="L226" s="154">
        <v>0</v>
      </c>
      <c r="M226" s="153"/>
      <c r="N226" s="153"/>
      <c r="O226" s="153">
        <v>0</v>
      </c>
      <c r="P226" s="153">
        <f t="shared" si="44"/>
        <v>9.3</v>
      </c>
      <c r="Q226" s="153">
        <f t="shared" si="45"/>
        <v>3.8</v>
      </c>
      <c r="R226" s="153">
        <f t="shared" si="46"/>
        <v>40.86021505376344</v>
      </c>
      <c r="S226" s="105"/>
      <c r="T226" s="106"/>
    </row>
    <row r="227" spans="1:20" ht="55.5" customHeight="1">
      <c r="A227" s="157" t="s">
        <v>129</v>
      </c>
      <c r="B227" s="158" t="s">
        <v>130</v>
      </c>
      <c r="C227" s="153">
        <v>1138.4</v>
      </c>
      <c r="D227" s="153"/>
      <c r="E227" s="153"/>
      <c r="F227" s="153"/>
      <c r="G227" s="154">
        <v>518</v>
      </c>
      <c r="H227" s="153"/>
      <c r="I227" s="153">
        <f t="shared" si="39"/>
        <v>45.502459592410396</v>
      </c>
      <c r="J227" s="153"/>
      <c r="K227" s="154">
        <v>0</v>
      </c>
      <c r="L227" s="154">
        <v>0</v>
      </c>
      <c r="M227" s="153"/>
      <c r="N227" s="153"/>
      <c r="O227" s="153">
        <v>0</v>
      </c>
      <c r="P227" s="153">
        <f t="shared" si="44"/>
        <v>1138.4</v>
      </c>
      <c r="Q227" s="153">
        <f t="shared" si="45"/>
        <v>518</v>
      </c>
      <c r="R227" s="153">
        <f t="shared" si="46"/>
        <v>45.502459592410396</v>
      </c>
      <c r="S227" s="105"/>
      <c r="T227" s="106"/>
    </row>
    <row r="228" spans="1:20" ht="59.25" customHeight="1">
      <c r="A228" s="157" t="s">
        <v>131</v>
      </c>
      <c r="B228" s="158" t="s">
        <v>132</v>
      </c>
      <c r="C228" s="153">
        <v>300</v>
      </c>
      <c r="D228" s="153"/>
      <c r="E228" s="153"/>
      <c r="F228" s="153"/>
      <c r="G228" s="154">
        <v>183.1</v>
      </c>
      <c r="H228" s="153"/>
      <c r="I228" s="153">
        <f t="shared" si="39"/>
        <v>61.03333333333333</v>
      </c>
      <c r="J228" s="153"/>
      <c r="K228" s="154">
        <v>0</v>
      </c>
      <c r="L228" s="154">
        <v>0</v>
      </c>
      <c r="M228" s="153"/>
      <c r="N228" s="153"/>
      <c r="O228" s="153">
        <v>0</v>
      </c>
      <c r="P228" s="153">
        <f t="shared" si="44"/>
        <v>300</v>
      </c>
      <c r="Q228" s="153">
        <f t="shared" si="45"/>
        <v>183.1</v>
      </c>
      <c r="R228" s="153">
        <f t="shared" si="46"/>
        <v>61.03333333333333</v>
      </c>
      <c r="S228" s="105"/>
      <c r="T228" s="106"/>
    </row>
    <row r="229" spans="1:20" ht="49.5" customHeight="1">
      <c r="A229" s="157" t="s">
        <v>299</v>
      </c>
      <c r="B229" s="158" t="s">
        <v>133</v>
      </c>
      <c r="C229" s="153">
        <v>10515.3</v>
      </c>
      <c r="D229" s="153"/>
      <c r="E229" s="153"/>
      <c r="F229" s="153"/>
      <c r="G229" s="154">
        <v>9515.3</v>
      </c>
      <c r="H229" s="153"/>
      <c r="I229" s="153">
        <f t="shared" si="39"/>
        <v>90.49004783505939</v>
      </c>
      <c r="J229" s="153"/>
      <c r="K229" s="154">
        <v>0</v>
      </c>
      <c r="L229" s="154">
        <v>0</v>
      </c>
      <c r="M229" s="153"/>
      <c r="N229" s="153"/>
      <c r="O229" s="153">
        <v>0</v>
      </c>
      <c r="P229" s="153">
        <f t="shared" si="44"/>
        <v>10515.3</v>
      </c>
      <c r="Q229" s="153">
        <f t="shared" si="45"/>
        <v>9515.3</v>
      </c>
      <c r="R229" s="153">
        <f t="shared" si="46"/>
        <v>90.49004783505939</v>
      </c>
      <c r="S229" s="105"/>
      <c r="T229" s="106"/>
    </row>
    <row r="230" spans="1:20" ht="33" customHeight="1" hidden="1">
      <c r="A230" s="157" t="s">
        <v>302</v>
      </c>
      <c r="B230" s="158" t="s">
        <v>134</v>
      </c>
      <c r="C230" s="153"/>
      <c r="D230" s="153"/>
      <c r="E230" s="153"/>
      <c r="F230" s="153"/>
      <c r="G230" s="154"/>
      <c r="H230" s="153"/>
      <c r="I230" s="153" t="e">
        <f t="shared" si="39"/>
        <v>#DIV/0!</v>
      </c>
      <c r="J230" s="153"/>
      <c r="K230" s="154">
        <v>0</v>
      </c>
      <c r="L230" s="154">
        <v>0</v>
      </c>
      <c r="M230" s="153"/>
      <c r="N230" s="153"/>
      <c r="O230" s="153">
        <v>0</v>
      </c>
      <c r="P230" s="153">
        <f t="shared" si="44"/>
        <v>0</v>
      </c>
      <c r="Q230" s="153">
        <f t="shared" si="45"/>
        <v>0</v>
      </c>
      <c r="R230" s="153" t="e">
        <f t="shared" si="46"/>
        <v>#DIV/0!</v>
      </c>
      <c r="S230" s="105"/>
      <c r="T230" s="106"/>
    </row>
    <row r="231" spans="1:20" ht="21" customHeight="1" hidden="1">
      <c r="A231" s="157" t="s">
        <v>135</v>
      </c>
      <c r="B231" s="158" t="s">
        <v>136</v>
      </c>
      <c r="C231" s="153"/>
      <c r="D231" s="153"/>
      <c r="E231" s="153"/>
      <c r="F231" s="153"/>
      <c r="G231" s="154"/>
      <c r="H231" s="153"/>
      <c r="I231" s="153" t="e">
        <f t="shared" si="39"/>
        <v>#DIV/0!</v>
      </c>
      <c r="J231" s="153"/>
      <c r="K231" s="154">
        <v>0</v>
      </c>
      <c r="L231" s="154">
        <v>0</v>
      </c>
      <c r="M231" s="153"/>
      <c r="N231" s="153"/>
      <c r="O231" s="153">
        <v>0</v>
      </c>
      <c r="P231" s="153">
        <f t="shared" si="44"/>
        <v>0</v>
      </c>
      <c r="Q231" s="153">
        <f t="shared" si="45"/>
        <v>0</v>
      </c>
      <c r="R231" s="153" t="e">
        <f t="shared" si="46"/>
        <v>#DIV/0!</v>
      </c>
      <c r="S231" s="105"/>
      <c r="T231" s="106"/>
    </row>
    <row r="232" spans="1:20" ht="25.5" customHeight="1" hidden="1">
      <c r="A232" s="157" t="s">
        <v>300</v>
      </c>
      <c r="B232" s="158" t="s">
        <v>137</v>
      </c>
      <c r="C232" s="153"/>
      <c r="D232" s="153"/>
      <c r="E232" s="153"/>
      <c r="F232" s="153"/>
      <c r="G232" s="154"/>
      <c r="H232" s="153"/>
      <c r="I232" s="153" t="e">
        <f t="shared" si="39"/>
        <v>#DIV/0!</v>
      </c>
      <c r="J232" s="153"/>
      <c r="K232" s="154">
        <v>0</v>
      </c>
      <c r="L232" s="154">
        <v>0</v>
      </c>
      <c r="M232" s="153"/>
      <c r="N232" s="153"/>
      <c r="O232" s="153">
        <v>0</v>
      </c>
      <c r="P232" s="153">
        <f t="shared" si="44"/>
        <v>0</v>
      </c>
      <c r="Q232" s="153">
        <f t="shared" si="45"/>
        <v>0</v>
      </c>
      <c r="R232" s="153" t="e">
        <f t="shared" si="46"/>
        <v>#DIV/0!</v>
      </c>
      <c r="S232" s="105"/>
      <c r="T232" s="106"/>
    </row>
    <row r="233" spans="1:20" ht="26.25" hidden="1">
      <c r="A233" s="157" t="s">
        <v>301</v>
      </c>
      <c r="B233" s="158" t="s">
        <v>138</v>
      </c>
      <c r="C233" s="153"/>
      <c r="D233" s="153"/>
      <c r="E233" s="153"/>
      <c r="F233" s="153"/>
      <c r="G233" s="154"/>
      <c r="H233" s="153"/>
      <c r="I233" s="153" t="e">
        <f t="shared" si="39"/>
        <v>#DIV/0!</v>
      </c>
      <c r="J233" s="153"/>
      <c r="K233" s="154">
        <v>0</v>
      </c>
      <c r="L233" s="154">
        <v>0</v>
      </c>
      <c r="M233" s="153"/>
      <c r="N233" s="153"/>
      <c r="O233" s="153">
        <v>0</v>
      </c>
      <c r="P233" s="153">
        <f t="shared" si="44"/>
        <v>0</v>
      </c>
      <c r="Q233" s="153">
        <f t="shared" si="45"/>
        <v>0</v>
      </c>
      <c r="R233" s="153" t="e">
        <f t="shared" si="46"/>
        <v>#DIV/0!</v>
      </c>
      <c r="S233" s="105"/>
      <c r="T233" s="106"/>
    </row>
    <row r="234" spans="1:20" ht="26.25" hidden="1">
      <c r="A234" s="157" t="s">
        <v>150</v>
      </c>
      <c r="B234" s="158" t="s">
        <v>139</v>
      </c>
      <c r="C234" s="153"/>
      <c r="D234" s="153"/>
      <c r="E234" s="153"/>
      <c r="F234" s="153"/>
      <c r="G234" s="154"/>
      <c r="H234" s="153"/>
      <c r="I234" s="153" t="e">
        <f t="shared" si="39"/>
        <v>#DIV/0!</v>
      </c>
      <c r="J234" s="153"/>
      <c r="K234" s="154">
        <v>0</v>
      </c>
      <c r="L234" s="154">
        <v>0</v>
      </c>
      <c r="M234" s="153"/>
      <c r="N234" s="153"/>
      <c r="O234" s="153">
        <v>0</v>
      </c>
      <c r="P234" s="153">
        <f t="shared" si="44"/>
        <v>0</v>
      </c>
      <c r="Q234" s="153">
        <f t="shared" si="45"/>
        <v>0</v>
      </c>
      <c r="R234" s="153" t="e">
        <f t="shared" si="46"/>
        <v>#DIV/0!</v>
      </c>
      <c r="S234" s="105"/>
      <c r="T234" s="106"/>
    </row>
    <row r="235" spans="1:20" ht="23.25" customHeight="1" hidden="1">
      <c r="A235" s="157" t="s">
        <v>140</v>
      </c>
      <c r="B235" s="158" t="s">
        <v>141</v>
      </c>
      <c r="C235" s="153"/>
      <c r="D235" s="153"/>
      <c r="E235" s="153"/>
      <c r="F235" s="153"/>
      <c r="G235" s="154"/>
      <c r="H235" s="153"/>
      <c r="I235" s="153" t="e">
        <f t="shared" si="39"/>
        <v>#DIV/0!</v>
      </c>
      <c r="J235" s="153"/>
      <c r="K235" s="154">
        <v>0</v>
      </c>
      <c r="L235" s="154">
        <v>0</v>
      </c>
      <c r="M235" s="153"/>
      <c r="N235" s="153"/>
      <c r="O235" s="153">
        <v>0</v>
      </c>
      <c r="P235" s="153">
        <f t="shared" si="44"/>
        <v>0</v>
      </c>
      <c r="Q235" s="153">
        <f t="shared" si="45"/>
        <v>0</v>
      </c>
      <c r="R235" s="153" t="e">
        <f t="shared" si="46"/>
        <v>#DIV/0!</v>
      </c>
      <c r="S235" s="105"/>
      <c r="T235" s="106"/>
    </row>
    <row r="236" spans="1:20" ht="21.75" customHeight="1" hidden="1">
      <c r="A236" s="182" t="s">
        <v>406</v>
      </c>
      <c r="B236" s="158" t="s">
        <v>142</v>
      </c>
      <c r="C236" s="153"/>
      <c r="D236" s="153"/>
      <c r="E236" s="153"/>
      <c r="F236" s="153"/>
      <c r="G236" s="154"/>
      <c r="H236" s="153"/>
      <c r="I236" s="153" t="e">
        <f t="shared" si="39"/>
        <v>#DIV/0!</v>
      </c>
      <c r="J236" s="153"/>
      <c r="K236" s="154">
        <v>0</v>
      </c>
      <c r="L236" s="154">
        <v>0</v>
      </c>
      <c r="M236" s="153"/>
      <c r="N236" s="153"/>
      <c r="O236" s="153">
        <v>0</v>
      </c>
      <c r="P236" s="153">
        <f t="shared" si="44"/>
        <v>0</v>
      </c>
      <c r="Q236" s="153">
        <f t="shared" si="45"/>
        <v>0</v>
      </c>
      <c r="R236" s="153" t="e">
        <f t="shared" si="46"/>
        <v>#DIV/0!</v>
      </c>
      <c r="S236" s="105"/>
      <c r="T236" s="106"/>
    </row>
    <row r="237" spans="1:20" ht="50.25" customHeight="1" hidden="1">
      <c r="A237" s="182" t="s">
        <v>298</v>
      </c>
      <c r="B237" s="158" t="s">
        <v>143</v>
      </c>
      <c r="C237" s="153"/>
      <c r="D237" s="153"/>
      <c r="E237" s="153"/>
      <c r="F237" s="153"/>
      <c r="G237" s="154"/>
      <c r="H237" s="153"/>
      <c r="I237" s="153" t="e">
        <f t="shared" si="39"/>
        <v>#DIV/0!</v>
      </c>
      <c r="J237" s="153"/>
      <c r="K237" s="154">
        <v>0</v>
      </c>
      <c r="L237" s="154">
        <v>0</v>
      </c>
      <c r="M237" s="153"/>
      <c r="N237" s="153"/>
      <c r="O237" s="153">
        <v>0</v>
      </c>
      <c r="P237" s="153">
        <f t="shared" si="44"/>
        <v>0</v>
      </c>
      <c r="Q237" s="153">
        <f t="shared" si="45"/>
        <v>0</v>
      </c>
      <c r="R237" s="153" t="e">
        <f t="shared" si="46"/>
        <v>#DIV/0!</v>
      </c>
      <c r="S237" s="105"/>
      <c r="T237" s="106"/>
    </row>
    <row r="238" spans="1:20" ht="46.5" hidden="1">
      <c r="A238" s="182" t="s">
        <v>144</v>
      </c>
      <c r="B238" s="158" t="s">
        <v>145</v>
      </c>
      <c r="C238" s="153"/>
      <c r="D238" s="153"/>
      <c r="E238" s="153"/>
      <c r="F238" s="153"/>
      <c r="G238" s="154"/>
      <c r="H238" s="153"/>
      <c r="I238" s="153" t="e">
        <f t="shared" si="39"/>
        <v>#DIV/0!</v>
      </c>
      <c r="J238" s="153"/>
      <c r="K238" s="154">
        <v>0</v>
      </c>
      <c r="L238" s="154">
        <v>0</v>
      </c>
      <c r="M238" s="153"/>
      <c r="N238" s="153"/>
      <c r="O238" s="153">
        <v>0</v>
      </c>
      <c r="P238" s="153">
        <f t="shared" si="44"/>
        <v>0</v>
      </c>
      <c r="Q238" s="153">
        <f t="shared" si="45"/>
        <v>0</v>
      </c>
      <c r="R238" s="153" t="e">
        <f t="shared" si="46"/>
        <v>#DIV/0!</v>
      </c>
      <c r="S238" s="105"/>
      <c r="T238" s="106"/>
    </row>
    <row r="239" spans="1:20" ht="68.25" customHeight="1" hidden="1">
      <c r="A239" s="182" t="s">
        <v>146</v>
      </c>
      <c r="B239" s="158" t="s">
        <v>147</v>
      </c>
      <c r="C239" s="153"/>
      <c r="D239" s="153"/>
      <c r="E239" s="153"/>
      <c r="F239" s="153"/>
      <c r="G239" s="154"/>
      <c r="H239" s="153"/>
      <c r="I239" s="153" t="e">
        <f t="shared" si="39"/>
        <v>#DIV/0!</v>
      </c>
      <c r="J239" s="153"/>
      <c r="K239" s="154">
        <v>0</v>
      </c>
      <c r="L239" s="154">
        <v>0</v>
      </c>
      <c r="M239" s="153"/>
      <c r="N239" s="153"/>
      <c r="O239" s="153">
        <v>0</v>
      </c>
      <c r="P239" s="153">
        <f t="shared" si="44"/>
        <v>0</v>
      </c>
      <c r="Q239" s="153">
        <f t="shared" si="45"/>
        <v>0</v>
      </c>
      <c r="R239" s="153" t="e">
        <f t="shared" si="46"/>
        <v>#DIV/0!</v>
      </c>
      <c r="S239" s="105"/>
      <c r="T239" s="106"/>
    </row>
    <row r="240" spans="1:20" ht="49.5" customHeight="1" hidden="1">
      <c r="A240" s="182" t="s">
        <v>148</v>
      </c>
      <c r="B240" s="158" t="s">
        <v>149</v>
      </c>
      <c r="C240" s="153"/>
      <c r="D240" s="153"/>
      <c r="E240" s="153"/>
      <c r="F240" s="153"/>
      <c r="G240" s="154"/>
      <c r="H240" s="153"/>
      <c r="I240" s="153" t="e">
        <f t="shared" si="39"/>
        <v>#DIV/0!</v>
      </c>
      <c r="J240" s="153"/>
      <c r="K240" s="154">
        <v>0</v>
      </c>
      <c r="L240" s="154">
        <v>0</v>
      </c>
      <c r="M240" s="153"/>
      <c r="N240" s="153"/>
      <c r="O240" s="153">
        <v>0</v>
      </c>
      <c r="P240" s="153">
        <f t="shared" si="44"/>
        <v>0</v>
      </c>
      <c r="Q240" s="153">
        <f t="shared" si="45"/>
        <v>0</v>
      </c>
      <c r="R240" s="153" t="e">
        <f t="shared" si="46"/>
        <v>#DIV/0!</v>
      </c>
      <c r="S240" s="105"/>
      <c r="T240" s="106"/>
    </row>
    <row r="241" spans="1:20" ht="36" customHeight="1" hidden="1">
      <c r="A241" s="182" t="s">
        <v>150</v>
      </c>
      <c r="B241" s="158" t="s">
        <v>151</v>
      </c>
      <c r="C241" s="153"/>
      <c r="D241" s="153"/>
      <c r="E241" s="153"/>
      <c r="F241" s="153"/>
      <c r="G241" s="154"/>
      <c r="H241" s="153"/>
      <c r="I241" s="153" t="e">
        <f t="shared" si="39"/>
        <v>#DIV/0!</v>
      </c>
      <c r="J241" s="153"/>
      <c r="K241" s="154">
        <v>0</v>
      </c>
      <c r="L241" s="154">
        <v>0</v>
      </c>
      <c r="M241" s="153"/>
      <c r="N241" s="153"/>
      <c r="O241" s="153">
        <v>0</v>
      </c>
      <c r="P241" s="153">
        <f t="shared" si="44"/>
        <v>0</v>
      </c>
      <c r="Q241" s="153">
        <f t="shared" si="45"/>
        <v>0</v>
      </c>
      <c r="R241" s="153" t="e">
        <f t="shared" si="46"/>
        <v>#DIV/0!</v>
      </c>
      <c r="S241" s="105"/>
      <c r="T241" s="106"/>
    </row>
    <row r="242" spans="1:20" ht="61.5" customHeight="1" hidden="1">
      <c r="A242" s="182" t="s">
        <v>152</v>
      </c>
      <c r="B242" s="158" t="s">
        <v>153</v>
      </c>
      <c r="C242" s="153"/>
      <c r="D242" s="153"/>
      <c r="E242" s="153"/>
      <c r="F242" s="153"/>
      <c r="G242" s="154"/>
      <c r="H242" s="153"/>
      <c r="I242" s="153" t="e">
        <f t="shared" si="39"/>
        <v>#DIV/0!</v>
      </c>
      <c r="J242" s="153"/>
      <c r="K242" s="154">
        <v>0</v>
      </c>
      <c r="L242" s="154">
        <v>0</v>
      </c>
      <c r="M242" s="153"/>
      <c r="N242" s="153"/>
      <c r="O242" s="153">
        <v>0</v>
      </c>
      <c r="P242" s="153">
        <f t="shared" si="44"/>
        <v>0</v>
      </c>
      <c r="Q242" s="153">
        <f t="shared" si="45"/>
        <v>0</v>
      </c>
      <c r="R242" s="153" t="e">
        <f t="shared" si="46"/>
        <v>#DIV/0!</v>
      </c>
      <c r="S242" s="105"/>
      <c r="T242" s="106"/>
    </row>
    <row r="243" spans="1:20" ht="139.5" customHeight="1" hidden="1">
      <c r="A243" s="183" t="s">
        <v>297</v>
      </c>
      <c r="B243" s="158" t="s">
        <v>154</v>
      </c>
      <c r="C243" s="153"/>
      <c r="D243" s="153"/>
      <c r="E243" s="153"/>
      <c r="F243" s="153"/>
      <c r="G243" s="154"/>
      <c r="H243" s="153"/>
      <c r="I243" s="153" t="e">
        <f t="shared" si="39"/>
        <v>#DIV/0!</v>
      </c>
      <c r="J243" s="153"/>
      <c r="K243" s="154">
        <v>0</v>
      </c>
      <c r="L243" s="154">
        <v>0</v>
      </c>
      <c r="M243" s="153"/>
      <c r="N243" s="153"/>
      <c r="O243" s="153">
        <v>0</v>
      </c>
      <c r="P243" s="153">
        <f t="shared" si="44"/>
        <v>0</v>
      </c>
      <c r="Q243" s="153">
        <f t="shared" si="45"/>
        <v>0</v>
      </c>
      <c r="R243" s="153" t="e">
        <f t="shared" si="46"/>
        <v>#DIV/0!</v>
      </c>
      <c r="S243" s="105"/>
      <c r="T243" s="106"/>
    </row>
    <row r="244" spans="1:20" ht="24" customHeight="1" hidden="1">
      <c r="A244" s="183" t="s">
        <v>407</v>
      </c>
      <c r="B244" s="158" t="s">
        <v>155</v>
      </c>
      <c r="C244" s="153"/>
      <c r="D244" s="153"/>
      <c r="E244" s="153"/>
      <c r="F244" s="153"/>
      <c r="G244" s="154"/>
      <c r="H244" s="153"/>
      <c r="I244" s="153" t="e">
        <f t="shared" si="39"/>
        <v>#DIV/0!</v>
      </c>
      <c r="J244" s="153"/>
      <c r="K244" s="154">
        <v>0</v>
      </c>
      <c r="L244" s="154">
        <v>0</v>
      </c>
      <c r="M244" s="153"/>
      <c r="N244" s="153"/>
      <c r="O244" s="153">
        <v>0</v>
      </c>
      <c r="P244" s="153">
        <f t="shared" si="44"/>
        <v>0</v>
      </c>
      <c r="Q244" s="153">
        <f t="shared" si="45"/>
        <v>0</v>
      </c>
      <c r="R244" s="153" t="e">
        <f t="shared" si="46"/>
        <v>#DIV/0!</v>
      </c>
      <c r="S244" s="105"/>
      <c r="T244" s="106"/>
    </row>
    <row r="245" spans="1:20" ht="50.25" customHeight="1">
      <c r="A245" s="183" t="s">
        <v>360</v>
      </c>
      <c r="B245" s="184">
        <v>3050</v>
      </c>
      <c r="C245" s="153">
        <v>156.6</v>
      </c>
      <c r="D245" s="153"/>
      <c r="E245" s="153"/>
      <c r="F245" s="153"/>
      <c r="G245" s="154">
        <v>95.4</v>
      </c>
      <c r="H245" s="153"/>
      <c r="I245" s="153">
        <f t="shared" si="39"/>
        <v>60.91954022988506</v>
      </c>
      <c r="J245" s="153"/>
      <c r="K245" s="154">
        <v>0</v>
      </c>
      <c r="L245" s="154">
        <v>0</v>
      </c>
      <c r="M245" s="153"/>
      <c r="N245" s="153"/>
      <c r="O245" s="153">
        <v>0</v>
      </c>
      <c r="P245" s="153">
        <f t="shared" si="44"/>
        <v>156.6</v>
      </c>
      <c r="Q245" s="153">
        <f t="shared" si="45"/>
        <v>95.4</v>
      </c>
      <c r="R245" s="153">
        <f t="shared" si="46"/>
        <v>60.91954022988506</v>
      </c>
      <c r="S245" s="105"/>
      <c r="T245" s="106"/>
    </row>
    <row r="246" spans="1:20" ht="71.25" customHeight="1">
      <c r="A246" s="182" t="s">
        <v>156</v>
      </c>
      <c r="B246" s="185" t="s">
        <v>157</v>
      </c>
      <c r="C246" s="153">
        <v>25572.1</v>
      </c>
      <c r="D246" s="153"/>
      <c r="E246" s="153"/>
      <c r="F246" s="153"/>
      <c r="G246" s="154">
        <v>23869.8</v>
      </c>
      <c r="H246" s="153"/>
      <c r="I246" s="153">
        <f t="shared" si="39"/>
        <v>93.34313568302956</v>
      </c>
      <c r="J246" s="153"/>
      <c r="K246" s="154">
        <v>467.5</v>
      </c>
      <c r="L246" s="154">
        <v>295.2</v>
      </c>
      <c r="M246" s="153"/>
      <c r="N246" s="153"/>
      <c r="O246" s="153">
        <f>L246/K246*100</f>
        <v>63.14438502673797</v>
      </c>
      <c r="P246" s="153">
        <f t="shared" si="44"/>
        <v>26039.6</v>
      </c>
      <c r="Q246" s="153">
        <f t="shared" si="45"/>
        <v>24165</v>
      </c>
      <c r="R246" s="153">
        <f t="shared" si="46"/>
        <v>92.80096468455737</v>
      </c>
      <c r="S246" s="105"/>
      <c r="T246" s="106"/>
    </row>
    <row r="247" spans="1:20" ht="64.5" customHeight="1">
      <c r="A247" s="182" t="s">
        <v>327</v>
      </c>
      <c r="B247" s="185" t="s">
        <v>158</v>
      </c>
      <c r="C247" s="153">
        <v>6322.6</v>
      </c>
      <c r="D247" s="153"/>
      <c r="E247" s="153"/>
      <c r="F247" s="153"/>
      <c r="G247" s="154">
        <v>5777.8</v>
      </c>
      <c r="H247" s="153"/>
      <c r="I247" s="153">
        <f t="shared" si="39"/>
        <v>91.38329168380096</v>
      </c>
      <c r="J247" s="153"/>
      <c r="K247" s="154">
        <v>241.8</v>
      </c>
      <c r="L247" s="154">
        <v>240.7</v>
      </c>
      <c r="M247" s="153"/>
      <c r="N247" s="153"/>
      <c r="O247" s="153">
        <f>L247/K247*100</f>
        <v>99.54507857733662</v>
      </c>
      <c r="P247" s="153">
        <f t="shared" si="44"/>
        <v>6564.400000000001</v>
      </c>
      <c r="Q247" s="153">
        <f t="shared" si="45"/>
        <v>6018.5</v>
      </c>
      <c r="R247" s="153">
        <f t="shared" si="46"/>
        <v>91.68393150935347</v>
      </c>
      <c r="S247" s="105"/>
      <c r="T247" s="106"/>
    </row>
    <row r="248" spans="1:20" ht="41.25" customHeight="1">
      <c r="A248" s="182" t="s">
        <v>326</v>
      </c>
      <c r="B248" s="185" t="s">
        <v>159</v>
      </c>
      <c r="C248" s="153">
        <v>310.7</v>
      </c>
      <c r="D248" s="153"/>
      <c r="E248" s="153"/>
      <c r="F248" s="153"/>
      <c r="G248" s="154">
        <v>123</v>
      </c>
      <c r="H248" s="153"/>
      <c r="I248" s="153">
        <f t="shared" si="39"/>
        <v>39.58802703572578</v>
      </c>
      <c r="J248" s="153"/>
      <c r="K248" s="154">
        <v>136.7</v>
      </c>
      <c r="L248" s="154">
        <v>136.7</v>
      </c>
      <c r="M248" s="153"/>
      <c r="N248" s="153"/>
      <c r="O248" s="153">
        <f>L248/K248*100</f>
        <v>100</v>
      </c>
      <c r="P248" s="153">
        <f t="shared" si="44"/>
        <v>447.4</v>
      </c>
      <c r="Q248" s="153">
        <f t="shared" si="45"/>
        <v>259.7</v>
      </c>
      <c r="R248" s="153">
        <f t="shared" si="46"/>
        <v>58.046490835940986</v>
      </c>
      <c r="S248" s="105"/>
      <c r="T248" s="106"/>
    </row>
    <row r="249" spans="1:20" ht="60.75" customHeight="1">
      <c r="A249" s="182" t="s">
        <v>324</v>
      </c>
      <c r="B249" s="185" t="s">
        <v>160</v>
      </c>
      <c r="C249" s="153">
        <v>2567</v>
      </c>
      <c r="D249" s="153"/>
      <c r="E249" s="153"/>
      <c r="F249" s="153"/>
      <c r="G249" s="154">
        <v>2504.9</v>
      </c>
      <c r="H249" s="153"/>
      <c r="I249" s="153">
        <f t="shared" si="39"/>
        <v>97.58083365796651</v>
      </c>
      <c r="J249" s="153"/>
      <c r="K249" s="154">
        <v>0</v>
      </c>
      <c r="L249" s="154">
        <v>0</v>
      </c>
      <c r="M249" s="153"/>
      <c r="N249" s="153"/>
      <c r="O249" s="153">
        <v>0</v>
      </c>
      <c r="P249" s="153">
        <f t="shared" si="44"/>
        <v>2567</v>
      </c>
      <c r="Q249" s="153">
        <f t="shared" si="45"/>
        <v>2504.9</v>
      </c>
      <c r="R249" s="153">
        <f t="shared" si="46"/>
        <v>97.58083365796651</v>
      </c>
      <c r="S249" s="105"/>
      <c r="T249" s="106"/>
    </row>
    <row r="250" spans="1:20" ht="36.75" customHeight="1">
      <c r="A250" s="182" t="s">
        <v>325</v>
      </c>
      <c r="B250" s="185" t="s">
        <v>161</v>
      </c>
      <c r="C250" s="153">
        <v>626.5</v>
      </c>
      <c r="D250" s="153"/>
      <c r="E250" s="153"/>
      <c r="F250" s="153"/>
      <c r="G250" s="154">
        <v>528.1</v>
      </c>
      <c r="H250" s="153"/>
      <c r="I250" s="153">
        <f t="shared" si="39"/>
        <v>84.29369513168396</v>
      </c>
      <c r="J250" s="153"/>
      <c r="K250" s="154">
        <v>0</v>
      </c>
      <c r="L250" s="154">
        <v>0</v>
      </c>
      <c r="M250" s="153"/>
      <c r="N250" s="153"/>
      <c r="O250" s="153">
        <v>0</v>
      </c>
      <c r="P250" s="153">
        <f t="shared" si="44"/>
        <v>626.5</v>
      </c>
      <c r="Q250" s="153">
        <f t="shared" si="45"/>
        <v>528.1</v>
      </c>
      <c r="R250" s="153">
        <f t="shared" si="46"/>
        <v>84.29369513168396</v>
      </c>
      <c r="S250" s="105"/>
      <c r="T250" s="106"/>
    </row>
    <row r="251" spans="1:20" ht="64.5" customHeight="1">
      <c r="A251" s="182" t="s">
        <v>162</v>
      </c>
      <c r="B251" s="185" t="s">
        <v>163</v>
      </c>
      <c r="C251" s="153">
        <v>821.7</v>
      </c>
      <c r="D251" s="153"/>
      <c r="E251" s="153"/>
      <c r="F251" s="153"/>
      <c r="G251" s="154">
        <v>759.7</v>
      </c>
      <c r="H251" s="153"/>
      <c r="I251" s="153">
        <f t="shared" si="39"/>
        <v>92.45466715346234</v>
      </c>
      <c r="J251" s="153"/>
      <c r="K251" s="154">
        <v>0</v>
      </c>
      <c r="L251" s="154">
        <v>0</v>
      </c>
      <c r="M251" s="153"/>
      <c r="N251" s="153"/>
      <c r="O251" s="153">
        <v>0</v>
      </c>
      <c r="P251" s="153">
        <f t="shared" si="44"/>
        <v>821.7</v>
      </c>
      <c r="Q251" s="153">
        <f t="shared" si="45"/>
        <v>759.7</v>
      </c>
      <c r="R251" s="153">
        <f t="shared" si="46"/>
        <v>92.45466715346234</v>
      </c>
      <c r="S251" s="105"/>
      <c r="T251" s="106"/>
    </row>
    <row r="252" spans="1:20" ht="31.5" customHeight="1">
      <c r="A252" s="182" t="s">
        <v>164</v>
      </c>
      <c r="B252" s="185" t="s">
        <v>165</v>
      </c>
      <c r="C252" s="153">
        <v>977.2</v>
      </c>
      <c r="D252" s="153"/>
      <c r="E252" s="153"/>
      <c r="F252" s="153"/>
      <c r="G252" s="154">
        <v>648</v>
      </c>
      <c r="H252" s="153"/>
      <c r="I252" s="153">
        <f>G252/C252*100</f>
        <v>66.3119115841179</v>
      </c>
      <c r="J252" s="153"/>
      <c r="K252" s="154">
        <v>22.8</v>
      </c>
      <c r="L252" s="154">
        <v>0</v>
      </c>
      <c r="M252" s="153"/>
      <c r="N252" s="153"/>
      <c r="O252" s="153">
        <v>0</v>
      </c>
      <c r="P252" s="153">
        <f t="shared" si="44"/>
        <v>1000</v>
      </c>
      <c r="Q252" s="153">
        <f t="shared" si="45"/>
        <v>648</v>
      </c>
      <c r="R252" s="153">
        <f t="shared" si="46"/>
        <v>64.8</v>
      </c>
      <c r="S252" s="105"/>
      <c r="T252" s="106"/>
    </row>
    <row r="253" spans="1:20" ht="86.25" customHeight="1" hidden="1">
      <c r="A253" s="182" t="s">
        <v>166</v>
      </c>
      <c r="B253" s="185" t="s">
        <v>167</v>
      </c>
      <c r="C253" s="153">
        <v>0</v>
      </c>
      <c r="D253" s="153"/>
      <c r="E253" s="153"/>
      <c r="F253" s="153"/>
      <c r="G253" s="154">
        <v>0</v>
      </c>
      <c r="H253" s="153"/>
      <c r="I253" s="153">
        <v>0</v>
      </c>
      <c r="J253" s="153"/>
      <c r="K253" s="154">
        <v>0</v>
      </c>
      <c r="L253" s="154">
        <v>0</v>
      </c>
      <c r="M253" s="153"/>
      <c r="N253" s="153"/>
      <c r="O253" s="153" t="e">
        <f>L253/K253*100</f>
        <v>#DIV/0!</v>
      </c>
      <c r="P253" s="153">
        <f aca="true" t="shared" si="47" ref="P253:P284">C253+K253</f>
        <v>0</v>
      </c>
      <c r="Q253" s="153">
        <f aca="true" t="shared" si="48" ref="Q253:Q284">G253+L253</f>
        <v>0</v>
      </c>
      <c r="R253" s="153" t="e">
        <f t="shared" si="46"/>
        <v>#DIV/0!</v>
      </c>
      <c r="S253" s="105"/>
      <c r="T253" s="106"/>
    </row>
    <row r="254" spans="1:20" ht="86.25" customHeight="1">
      <c r="A254" s="182" t="s">
        <v>168</v>
      </c>
      <c r="B254" s="185" t="s">
        <v>169</v>
      </c>
      <c r="C254" s="153">
        <v>1452.2</v>
      </c>
      <c r="D254" s="153"/>
      <c r="E254" s="153"/>
      <c r="F254" s="153"/>
      <c r="G254" s="154">
        <v>1414.3</v>
      </c>
      <c r="H254" s="153"/>
      <c r="I254" s="153">
        <f>G254/C254*100</f>
        <v>97.39016664371299</v>
      </c>
      <c r="J254" s="153"/>
      <c r="K254" s="154">
        <v>0</v>
      </c>
      <c r="L254" s="154">
        <v>0</v>
      </c>
      <c r="M254" s="153"/>
      <c r="N254" s="153"/>
      <c r="O254" s="153">
        <v>0</v>
      </c>
      <c r="P254" s="153">
        <f t="shared" si="47"/>
        <v>1452.2</v>
      </c>
      <c r="Q254" s="153">
        <f t="shared" si="48"/>
        <v>1414.3</v>
      </c>
      <c r="R254" s="153">
        <f t="shared" si="46"/>
        <v>97.39016664371299</v>
      </c>
      <c r="S254" s="105"/>
      <c r="T254" s="106"/>
    </row>
    <row r="255" spans="1:20" ht="81" customHeight="1">
      <c r="A255" s="182" t="s">
        <v>170</v>
      </c>
      <c r="B255" s="185" t="s">
        <v>171</v>
      </c>
      <c r="C255" s="153">
        <v>799.2</v>
      </c>
      <c r="D255" s="153"/>
      <c r="E255" s="153"/>
      <c r="F255" s="153"/>
      <c r="G255" s="154">
        <v>610.6</v>
      </c>
      <c r="H255" s="153"/>
      <c r="I255" s="153">
        <f>G255/C255*100</f>
        <v>76.4014014014014</v>
      </c>
      <c r="J255" s="153"/>
      <c r="K255" s="154">
        <v>0</v>
      </c>
      <c r="L255" s="154">
        <v>0</v>
      </c>
      <c r="M255" s="153"/>
      <c r="N255" s="153"/>
      <c r="O255" s="153">
        <v>0</v>
      </c>
      <c r="P255" s="153">
        <f t="shared" si="47"/>
        <v>799.2</v>
      </c>
      <c r="Q255" s="153">
        <f t="shared" si="48"/>
        <v>610.6</v>
      </c>
      <c r="R255" s="153">
        <f t="shared" si="46"/>
        <v>76.4014014014014</v>
      </c>
      <c r="S255" s="105"/>
      <c r="T255" s="106"/>
    </row>
    <row r="256" spans="1:20" ht="58.5" customHeight="1">
      <c r="A256" s="182" t="s">
        <v>172</v>
      </c>
      <c r="B256" s="185" t="s">
        <v>173</v>
      </c>
      <c r="C256" s="153">
        <v>860.3</v>
      </c>
      <c r="D256" s="153"/>
      <c r="E256" s="153"/>
      <c r="F256" s="153"/>
      <c r="G256" s="154">
        <v>794.4</v>
      </c>
      <c r="H256" s="153"/>
      <c r="I256" s="153">
        <f>G256/C256*100</f>
        <v>92.33988143670813</v>
      </c>
      <c r="J256" s="153"/>
      <c r="K256" s="154">
        <v>0</v>
      </c>
      <c r="L256" s="154">
        <v>0</v>
      </c>
      <c r="M256" s="153"/>
      <c r="N256" s="153"/>
      <c r="O256" s="153">
        <v>0</v>
      </c>
      <c r="P256" s="153">
        <f t="shared" si="47"/>
        <v>860.3</v>
      </c>
      <c r="Q256" s="153">
        <f t="shared" si="48"/>
        <v>794.4</v>
      </c>
      <c r="R256" s="153">
        <f t="shared" si="46"/>
        <v>92.33988143670813</v>
      </c>
      <c r="S256" s="105"/>
      <c r="T256" s="106"/>
    </row>
    <row r="257" spans="1:20" ht="40.5" customHeight="1">
      <c r="A257" s="182" t="s">
        <v>304</v>
      </c>
      <c r="B257" s="185" t="s">
        <v>174</v>
      </c>
      <c r="C257" s="153">
        <v>249</v>
      </c>
      <c r="D257" s="153"/>
      <c r="E257" s="153"/>
      <c r="F257" s="153"/>
      <c r="G257" s="154">
        <v>12.8</v>
      </c>
      <c r="H257" s="153"/>
      <c r="I257" s="153">
        <f>G257/C257*100</f>
        <v>5.140562248995984</v>
      </c>
      <c r="J257" s="153"/>
      <c r="K257" s="154">
        <v>0</v>
      </c>
      <c r="L257" s="154">
        <v>0</v>
      </c>
      <c r="M257" s="153"/>
      <c r="N257" s="153"/>
      <c r="O257" s="153">
        <v>0</v>
      </c>
      <c r="P257" s="153">
        <f t="shared" si="47"/>
        <v>249</v>
      </c>
      <c r="Q257" s="153">
        <f t="shared" si="48"/>
        <v>12.8</v>
      </c>
      <c r="R257" s="153">
        <f t="shared" si="46"/>
        <v>5.140562248995984</v>
      </c>
      <c r="S257" s="105"/>
      <c r="T257" s="106"/>
    </row>
    <row r="258" spans="1:20" ht="1.5" customHeight="1">
      <c r="A258" s="183" t="s">
        <v>365</v>
      </c>
      <c r="B258" s="185" t="s">
        <v>175</v>
      </c>
      <c r="C258" s="153">
        <v>0</v>
      </c>
      <c r="D258" s="153"/>
      <c r="E258" s="153"/>
      <c r="F258" s="153"/>
      <c r="G258" s="154">
        <v>0</v>
      </c>
      <c r="H258" s="153"/>
      <c r="I258" s="153">
        <v>0</v>
      </c>
      <c r="J258" s="153"/>
      <c r="K258" s="154">
        <v>0</v>
      </c>
      <c r="L258" s="154">
        <v>0</v>
      </c>
      <c r="M258" s="153"/>
      <c r="N258" s="153"/>
      <c r="O258" s="153">
        <v>0</v>
      </c>
      <c r="P258" s="153">
        <f t="shared" si="47"/>
        <v>0</v>
      </c>
      <c r="Q258" s="153">
        <f t="shared" si="48"/>
        <v>0</v>
      </c>
      <c r="R258" s="153" t="e">
        <f t="shared" si="46"/>
        <v>#DIV/0!</v>
      </c>
      <c r="S258" s="105"/>
      <c r="T258" s="106"/>
    </row>
    <row r="259" spans="1:20" ht="54" customHeight="1">
      <c r="A259" s="182" t="s">
        <v>176</v>
      </c>
      <c r="B259" s="185" t="s">
        <v>177</v>
      </c>
      <c r="C259" s="153">
        <v>2948.3</v>
      </c>
      <c r="D259" s="153"/>
      <c r="E259" s="153"/>
      <c r="F259" s="153"/>
      <c r="G259" s="154">
        <v>2880.2</v>
      </c>
      <c r="H259" s="153"/>
      <c r="I259" s="153">
        <f aca="true" t="shared" si="49" ref="I259:I275">G259/C259*100</f>
        <v>97.69019434928602</v>
      </c>
      <c r="J259" s="153"/>
      <c r="K259" s="154">
        <v>0.2</v>
      </c>
      <c r="L259" s="154">
        <v>0.2</v>
      </c>
      <c r="M259" s="153"/>
      <c r="N259" s="153"/>
      <c r="O259" s="153">
        <v>0</v>
      </c>
      <c r="P259" s="153">
        <f t="shared" si="47"/>
        <v>2948.5</v>
      </c>
      <c r="Q259" s="153">
        <f t="shared" si="48"/>
        <v>2880.3999999999996</v>
      </c>
      <c r="R259" s="153">
        <f t="shared" si="46"/>
        <v>97.69035102594539</v>
      </c>
      <c r="S259" s="105"/>
      <c r="T259" s="106"/>
    </row>
    <row r="260" spans="1:20" ht="30" customHeight="1">
      <c r="A260" s="182" t="s">
        <v>178</v>
      </c>
      <c r="B260" s="185" t="s">
        <v>179</v>
      </c>
      <c r="C260" s="153">
        <v>24893.5</v>
      </c>
      <c r="D260" s="153"/>
      <c r="E260" s="153"/>
      <c r="F260" s="153"/>
      <c r="G260" s="154">
        <v>22909.2</v>
      </c>
      <c r="H260" s="153"/>
      <c r="I260" s="153">
        <f t="shared" si="49"/>
        <v>92.02884287062888</v>
      </c>
      <c r="J260" s="153"/>
      <c r="K260" s="154">
        <v>0</v>
      </c>
      <c r="L260" s="154">
        <v>0</v>
      </c>
      <c r="M260" s="153"/>
      <c r="N260" s="153"/>
      <c r="O260" s="153">
        <v>0</v>
      </c>
      <c r="P260" s="153">
        <f t="shared" si="47"/>
        <v>24893.5</v>
      </c>
      <c r="Q260" s="153">
        <f t="shared" si="48"/>
        <v>22909.2</v>
      </c>
      <c r="R260" s="153">
        <f t="shared" si="46"/>
        <v>92.02884287062888</v>
      </c>
      <c r="S260" s="105"/>
      <c r="T260" s="106"/>
    </row>
    <row r="261" spans="1:20" ht="29.25" customHeight="1">
      <c r="A261" s="186" t="s">
        <v>180</v>
      </c>
      <c r="B261" s="187" t="s">
        <v>181</v>
      </c>
      <c r="C261" s="113">
        <f>C262+C263+C264+C266+C267+C265</f>
        <v>47201.3</v>
      </c>
      <c r="D261" s="113">
        <f>D262+D263+D264+D266+D267+D265</f>
        <v>0</v>
      </c>
      <c r="E261" s="113">
        <f>E262+E263+E264+E266+E267+E265</f>
        <v>0</v>
      </c>
      <c r="F261" s="113">
        <f>F262+F263+F264+F266+F267+F265</f>
        <v>0</v>
      </c>
      <c r="G261" s="113">
        <f>G262+G263+G264+G266+G267+G265</f>
        <v>46617.7</v>
      </c>
      <c r="H261" s="113" t="e">
        <f>H262+H263+H264+H266+H267+#REF!</f>
        <v>#REF!</v>
      </c>
      <c r="I261" s="113">
        <f t="shared" si="49"/>
        <v>98.76359337560618</v>
      </c>
      <c r="J261" s="113" t="e">
        <f>J262+J263+J264+J266+J267+#REF!</f>
        <v>#REF!</v>
      </c>
      <c r="K261" s="113">
        <f>K262+K263+K264+K265+K266+K267</f>
        <v>1618.7999999999997</v>
      </c>
      <c r="L261" s="113">
        <f>L262+L263+L264+L265+L266+L267</f>
        <v>1571.6999999999998</v>
      </c>
      <c r="M261" s="113" t="e">
        <f>M262+M263+M264+M266+M267+#REF!</f>
        <v>#REF!</v>
      </c>
      <c r="N261" s="113" t="e">
        <f>N262+N263+N264+N266+N267+#REF!</f>
        <v>#REF!</v>
      </c>
      <c r="O261" s="113">
        <f>L261/K261*100</f>
        <v>97.09043736100817</v>
      </c>
      <c r="P261" s="113">
        <f t="shared" si="47"/>
        <v>48820.100000000006</v>
      </c>
      <c r="Q261" s="113">
        <f t="shared" si="48"/>
        <v>48189.399999999994</v>
      </c>
      <c r="R261" s="113">
        <f t="shared" si="46"/>
        <v>98.70811407596459</v>
      </c>
      <c r="S261" s="105"/>
      <c r="T261" s="106"/>
    </row>
    <row r="262" spans="1:20" ht="27" customHeight="1">
      <c r="A262" s="182" t="s">
        <v>182</v>
      </c>
      <c r="B262" s="185" t="s">
        <v>183</v>
      </c>
      <c r="C262" s="153">
        <v>31673.8</v>
      </c>
      <c r="D262" s="153"/>
      <c r="E262" s="153"/>
      <c r="F262" s="153"/>
      <c r="G262" s="154">
        <v>31619.7</v>
      </c>
      <c r="H262" s="153"/>
      <c r="I262" s="153">
        <f t="shared" si="49"/>
        <v>99.8291963705018</v>
      </c>
      <c r="J262" s="153"/>
      <c r="K262" s="154">
        <v>0</v>
      </c>
      <c r="L262" s="154">
        <v>0</v>
      </c>
      <c r="M262" s="153"/>
      <c r="N262" s="153"/>
      <c r="O262" s="153">
        <v>0</v>
      </c>
      <c r="P262" s="153">
        <f t="shared" si="47"/>
        <v>31673.8</v>
      </c>
      <c r="Q262" s="153">
        <f t="shared" si="48"/>
        <v>31619.7</v>
      </c>
      <c r="R262" s="153">
        <f t="shared" si="46"/>
        <v>99.8291963705018</v>
      </c>
      <c r="S262" s="105"/>
      <c r="T262" s="106"/>
    </row>
    <row r="263" spans="1:20" ht="37.5" customHeight="1">
      <c r="A263" s="182" t="s">
        <v>305</v>
      </c>
      <c r="B263" s="185" t="s">
        <v>184</v>
      </c>
      <c r="C263" s="153">
        <v>6878.1</v>
      </c>
      <c r="D263" s="153"/>
      <c r="E263" s="153"/>
      <c r="F263" s="153"/>
      <c r="G263" s="154">
        <v>6608.1</v>
      </c>
      <c r="H263" s="153"/>
      <c r="I263" s="153">
        <f t="shared" si="49"/>
        <v>96.07449731757318</v>
      </c>
      <c r="J263" s="153"/>
      <c r="K263" s="154">
        <v>291.5</v>
      </c>
      <c r="L263" s="154">
        <v>282.3</v>
      </c>
      <c r="M263" s="153"/>
      <c r="N263" s="153"/>
      <c r="O263" s="153">
        <f>L263/K263*100</f>
        <v>96.84391080617496</v>
      </c>
      <c r="P263" s="153">
        <f t="shared" si="47"/>
        <v>7169.6</v>
      </c>
      <c r="Q263" s="153">
        <f t="shared" si="48"/>
        <v>6890.400000000001</v>
      </c>
      <c r="R263" s="153">
        <f t="shared" si="46"/>
        <v>96.1057799598304</v>
      </c>
      <c r="S263" s="105"/>
      <c r="T263" s="106"/>
    </row>
    <row r="264" spans="1:20" ht="31.5" customHeight="1">
      <c r="A264" s="182" t="s">
        <v>306</v>
      </c>
      <c r="B264" s="185" t="s">
        <v>185</v>
      </c>
      <c r="C264" s="153">
        <v>4074.3</v>
      </c>
      <c r="D264" s="153"/>
      <c r="E264" s="153"/>
      <c r="F264" s="153"/>
      <c r="G264" s="154">
        <v>3985.1</v>
      </c>
      <c r="H264" s="153"/>
      <c r="I264" s="153">
        <f t="shared" si="49"/>
        <v>97.8106668630194</v>
      </c>
      <c r="J264" s="153"/>
      <c r="K264" s="154">
        <v>1097.6</v>
      </c>
      <c r="L264" s="154">
        <v>1093.5</v>
      </c>
      <c r="M264" s="153"/>
      <c r="N264" s="153"/>
      <c r="O264" s="153">
        <f>L264/K264*100</f>
        <v>99.62645772594753</v>
      </c>
      <c r="P264" s="153">
        <f t="shared" si="47"/>
        <v>5171.9</v>
      </c>
      <c r="Q264" s="153">
        <f t="shared" si="48"/>
        <v>5078.6</v>
      </c>
      <c r="R264" s="153">
        <f t="shared" si="46"/>
        <v>98.19602080473328</v>
      </c>
      <c r="S264" s="105"/>
      <c r="T264" s="106"/>
    </row>
    <row r="265" spans="1:20" ht="46.5" customHeight="1">
      <c r="A265" s="182" t="s">
        <v>340</v>
      </c>
      <c r="B265" s="184">
        <v>4060</v>
      </c>
      <c r="C265" s="153">
        <v>766.5</v>
      </c>
      <c r="D265" s="153"/>
      <c r="E265" s="153"/>
      <c r="F265" s="153"/>
      <c r="G265" s="154">
        <v>742.6</v>
      </c>
      <c r="H265" s="153"/>
      <c r="I265" s="153">
        <f t="shared" si="49"/>
        <v>96.88193085453359</v>
      </c>
      <c r="J265" s="153"/>
      <c r="K265" s="154">
        <v>134.1</v>
      </c>
      <c r="L265" s="154">
        <v>100.3</v>
      </c>
      <c r="M265" s="153"/>
      <c r="N265" s="153"/>
      <c r="O265" s="153">
        <f>L265/K265*100</f>
        <v>74.79492915734527</v>
      </c>
      <c r="P265" s="153">
        <f t="shared" si="47"/>
        <v>900.6</v>
      </c>
      <c r="Q265" s="153">
        <f t="shared" si="48"/>
        <v>842.9</v>
      </c>
      <c r="R265" s="153">
        <f t="shared" si="46"/>
        <v>93.59316011547857</v>
      </c>
      <c r="S265" s="105"/>
      <c r="T265" s="106"/>
    </row>
    <row r="266" spans="1:20" ht="33.75" customHeight="1">
      <c r="A266" s="182" t="s">
        <v>186</v>
      </c>
      <c r="B266" s="185" t="s">
        <v>187</v>
      </c>
      <c r="C266" s="153">
        <v>2624.5</v>
      </c>
      <c r="D266" s="153"/>
      <c r="E266" s="153"/>
      <c r="F266" s="153"/>
      <c r="G266" s="154">
        <v>2609</v>
      </c>
      <c r="H266" s="153"/>
      <c r="I266" s="153">
        <f t="shared" si="49"/>
        <v>99.40941131644124</v>
      </c>
      <c r="J266" s="153"/>
      <c r="K266" s="154">
        <v>0</v>
      </c>
      <c r="L266" s="154">
        <v>0</v>
      </c>
      <c r="M266" s="153"/>
      <c r="N266" s="153"/>
      <c r="O266" s="153">
        <v>0</v>
      </c>
      <c r="P266" s="153">
        <f t="shared" si="47"/>
        <v>2624.5</v>
      </c>
      <c r="Q266" s="153">
        <f t="shared" si="48"/>
        <v>2609</v>
      </c>
      <c r="R266" s="153">
        <f t="shared" si="46"/>
        <v>99.40941131644124</v>
      </c>
      <c r="S266" s="105"/>
      <c r="T266" s="106"/>
    </row>
    <row r="267" spans="1:20" ht="25.5" customHeight="1">
      <c r="A267" s="182" t="s">
        <v>188</v>
      </c>
      <c r="B267" s="185" t="s">
        <v>189</v>
      </c>
      <c r="C267" s="153">
        <v>1184.1</v>
      </c>
      <c r="D267" s="153"/>
      <c r="E267" s="153"/>
      <c r="F267" s="153"/>
      <c r="G267" s="154">
        <v>1053.2</v>
      </c>
      <c r="H267" s="153"/>
      <c r="I267" s="153">
        <f t="shared" si="49"/>
        <v>88.94519043999664</v>
      </c>
      <c r="J267" s="153"/>
      <c r="K267" s="154">
        <v>95.6</v>
      </c>
      <c r="L267" s="154">
        <v>95.6</v>
      </c>
      <c r="M267" s="153"/>
      <c r="N267" s="153"/>
      <c r="O267" s="153">
        <f>L267/K267*100</f>
        <v>100</v>
      </c>
      <c r="P267" s="153">
        <f t="shared" si="47"/>
        <v>1279.6999999999998</v>
      </c>
      <c r="Q267" s="153">
        <f t="shared" si="48"/>
        <v>1148.8</v>
      </c>
      <c r="R267" s="153">
        <f t="shared" si="46"/>
        <v>89.77104008752053</v>
      </c>
      <c r="S267" s="105"/>
      <c r="T267" s="106"/>
    </row>
    <row r="268" spans="1:20" ht="26.25" customHeight="1">
      <c r="A268" s="159" t="s">
        <v>408</v>
      </c>
      <c r="B268" s="164" t="s">
        <v>190</v>
      </c>
      <c r="C268" s="113">
        <f>C271+C272+C273+C274+C275+C278+C279</f>
        <v>42015.3</v>
      </c>
      <c r="D268" s="113">
        <f>D271+D272+D273+D274+D275+D278+D279</f>
        <v>0</v>
      </c>
      <c r="E268" s="113">
        <f>E271+E272+E273+E274+E275+E278+E279</f>
        <v>0</v>
      </c>
      <c r="F268" s="113">
        <f>F271+F272+F273+F274+F275+F278+F279</f>
        <v>0</v>
      </c>
      <c r="G268" s="113">
        <f>G271+G272+G273+G274+G275+G278+G279</f>
        <v>39905.6</v>
      </c>
      <c r="H268" s="113" t="e">
        <f>H269+H270+H271+H272+H273+H274+H275+#REF!+H278+H279</f>
        <v>#REF!</v>
      </c>
      <c r="I268" s="113">
        <f t="shared" si="49"/>
        <v>94.97873393739899</v>
      </c>
      <c r="J268" s="113" t="e">
        <f>J269+J270+J271+J272+J273+J274+J275+#REF!+J278+J279</f>
        <v>#REF!</v>
      </c>
      <c r="K268" s="113">
        <f>K269+K270+K271+K272+K273+K274+K275+K278+K279+K276+K277</f>
        <v>43475.8</v>
      </c>
      <c r="L268" s="113">
        <f>L269+L270+L271+L272+L273+L274+L275+L278+L279+L276+L277</f>
        <v>41363.2</v>
      </c>
      <c r="M268" s="113" t="e">
        <f>M269+M270+M271+M272+M273+M274+M275+#REF!+M278+M279</f>
        <v>#REF!</v>
      </c>
      <c r="N268" s="113" t="e">
        <f>N269+N270+N271+N272+N273+N274+N275+#REF!+N278+N279</f>
        <v>#REF!</v>
      </c>
      <c r="O268" s="113">
        <f>L268/K268*100</f>
        <v>95.14074496616507</v>
      </c>
      <c r="P268" s="113">
        <f t="shared" si="47"/>
        <v>85491.1</v>
      </c>
      <c r="Q268" s="113">
        <f t="shared" si="48"/>
        <v>81268.79999999999</v>
      </c>
      <c r="R268" s="113">
        <f t="shared" si="46"/>
        <v>95.0611233216089</v>
      </c>
      <c r="S268" s="105"/>
      <c r="T268" s="106"/>
    </row>
    <row r="269" spans="1:20" ht="45" customHeight="1" hidden="1">
      <c r="A269" s="157" t="s">
        <v>191</v>
      </c>
      <c r="B269" s="158" t="s">
        <v>192</v>
      </c>
      <c r="C269" s="153"/>
      <c r="D269" s="153"/>
      <c r="E269" s="153"/>
      <c r="F269" s="153"/>
      <c r="G269" s="154"/>
      <c r="H269" s="153"/>
      <c r="I269" s="153" t="e">
        <f t="shared" si="49"/>
        <v>#DIV/0!</v>
      </c>
      <c r="J269" s="153"/>
      <c r="K269" s="154">
        <v>0</v>
      </c>
      <c r="L269" s="154">
        <v>0</v>
      </c>
      <c r="M269" s="153"/>
      <c r="N269" s="153"/>
      <c r="O269" s="153">
        <v>0</v>
      </c>
      <c r="P269" s="153">
        <f t="shared" si="47"/>
        <v>0</v>
      </c>
      <c r="Q269" s="153">
        <f t="shared" si="48"/>
        <v>0</v>
      </c>
      <c r="R269" s="153" t="e">
        <f t="shared" si="46"/>
        <v>#DIV/0!</v>
      </c>
      <c r="S269" s="105"/>
      <c r="T269" s="106"/>
    </row>
    <row r="270" spans="1:20" ht="0.75" customHeight="1">
      <c r="A270" s="157" t="s">
        <v>193</v>
      </c>
      <c r="B270" s="158" t="s">
        <v>194</v>
      </c>
      <c r="C270" s="153">
        <v>8.4</v>
      </c>
      <c r="D270" s="153"/>
      <c r="E270" s="153"/>
      <c r="F270" s="153"/>
      <c r="G270" s="154">
        <v>8.4</v>
      </c>
      <c r="H270" s="153"/>
      <c r="I270" s="153">
        <f t="shared" si="49"/>
        <v>100</v>
      </c>
      <c r="J270" s="153"/>
      <c r="K270" s="154">
        <v>0</v>
      </c>
      <c r="L270" s="154">
        <v>0</v>
      </c>
      <c r="M270" s="153"/>
      <c r="N270" s="153"/>
      <c r="O270" s="153">
        <v>0</v>
      </c>
      <c r="P270" s="153">
        <f t="shared" si="47"/>
        <v>8.4</v>
      </c>
      <c r="Q270" s="153">
        <f t="shared" si="48"/>
        <v>8.4</v>
      </c>
      <c r="R270" s="153">
        <f t="shared" si="46"/>
        <v>100</v>
      </c>
      <c r="S270" s="105"/>
      <c r="T270" s="106"/>
    </row>
    <row r="271" spans="1:20" ht="51" customHeight="1">
      <c r="A271" s="157" t="s">
        <v>290</v>
      </c>
      <c r="B271" s="158" t="s">
        <v>195</v>
      </c>
      <c r="C271" s="153">
        <v>613.6</v>
      </c>
      <c r="D271" s="153"/>
      <c r="E271" s="153"/>
      <c r="F271" s="153"/>
      <c r="G271" s="154">
        <v>600</v>
      </c>
      <c r="H271" s="153"/>
      <c r="I271" s="153">
        <f t="shared" si="49"/>
        <v>97.78357235984355</v>
      </c>
      <c r="J271" s="153"/>
      <c r="K271" s="154">
        <v>0</v>
      </c>
      <c r="L271" s="154">
        <v>0</v>
      </c>
      <c r="M271" s="153"/>
      <c r="N271" s="153"/>
      <c r="O271" s="153">
        <v>0</v>
      </c>
      <c r="P271" s="153">
        <f t="shared" si="47"/>
        <v>613.6</v>
      </c>
      <c r="Q271" s="153">
        <f t="shared" si="48"/>
        <v>600</v>
      </c>
      <c r="R271" s="153">
        <f t="shared" si="46"/>
        <v>97.78357235984355</v>
      </c>
      <c r="S271" s="105"/>
      <c r="T271" s="106"/>
    </row>
    <row r="272" spans="1:20" ht="49.5" customHeight="1">
      <c r="A272" s="157" t="s">
        <v>196</v>
      </c>
      <c r="B272" s="158" t="s">
        <v>197</v>
      </c>
      <c r="C272" s="153">
        <v>58.6</v>
      </c>
      <c r="D272" s="153"/>
      <c r="E272" s="153"/>
      <c r="F272" s="153"/>
      <c r="G272" s="154">
        <v>47.7</v>
      </c>
      <c r="H272" s="153"/>
      <c r="I272" s="153">
        <f t="shared" si="49"/>
        <v>81.39931740614334</v>
      </c>
      <c r="J272" s="153"/>
      <c r="K272" s="154">
        <v>0</v>
      </c>
      <c r="L272" s="154">
        <v>0</v>
      </c>
      <c r="M272" s="153"/>
      <c r="N272" s="153"/>
      <c r="O272" s="153">
        <v>0</v>
      </c>
      <c r="P272" s="153">
        <f t="shared" si="47"/>
        <v>58.6</v>
      </c>
      <c r="Q272" s="153">
        <f t="shared" si="48"/>
        <v>47.7</v>
      </c>
      <c r="R272" s="153">
        <f t="shared" si="46"/>
        <v>81.39931740614334</v>
      </c>
      <c r="S272" s="105"/>
      <c r="T272" s="106"/>
    </row>
    <row r="273" spans="1:20" ht="48" customHeight="1">
      <c r="A273" s="157" t="s">
        <v>198</v>
      </c>
      <c r="B273" s="158" t="s">
        <v>199</v>
      </c>
      <c r="C273" s="153">
        <v>25891.6</v>
      </c>
      <c r="D273" s="153"/>
      <c r="E273" s="153"/>
      <c r="F273" s="153"/>
      <c r="G273" s="154">
        <v>24847</v>
      </c>
      <c r="H273" s="153"/>
      <c r="I273" s="153">
        <f t="shared" si="49"/>
        <v>95.96548687605248</v>
      </c>
      <c r="J273" s="153"/>
      <c r="K273" s="154">
        <v>1507.3</v>
      </c>
      <c r="L273" s="154">
        <v>482.8</v>
      </c>
      <c r="M273" s="153"/>
      <c r="N273" s="153"/>
      <c r="O273" s="153">
        <f>L273/K273*100</f>
        <v>32.03078352020169</v>
      </c>
      <c r="P273" s="153">
        <f t="shared" si="47"/>
        <v>27398.899999999998</v>
      </c>
      <c r="Q273" s="153">
        <f t="shared" si="48"/>
        <v>25329.8</v>
      </c>
      <c r="R273" s="153">
        <f t="shared" si="46"/>
        <v>92.44823697301717</v>
      </c>
      <c r="S273" s="105"/>
      <c r="T273" s="106"/>
    </row>
    <row r="274" spans="1:20" ht="50.25" customHeight="1">
      <c r="A274" s="157" t="s">
        <v>200</v>
      </c>
      <c r="B274" s="158" t="s">
        <v>201</v>
      </c>
      <c r="C274" s="153">
        <v>4412.4</v>
      </c>
      <c r="D274" s="153"/>
      <c r="E274" s="153"/>
      <c r="F274" s="153"/>
      <c r="G274" s="154">
        <v>4203.6</v>
      </c>
      <c r="H274" s="153"/>
      <c r="I274" s="153">
        <f t="shared" si="49"/>
        <v>95.2678814250748</v>
      </c>
      <c r="J274" s="153"/>
      <c r="K274" s="154">
        <v>0</v>
      </c>
      <c r="L274" s="154">
        <v>0</v>
      </c>
      <c r="M274" s="153"/>
      <c r="N274" s="153"/>
      <c r="O274" s="153">
        <v>0</v>
      </c>
      <c r="P274" s="153">
        <f t="shared" si="47"/>
        <v>4412.4</v>
      </c>
      <c r="Q274" s="153">
        <f t="shared" si="48"/>
        <v>4203.6</v>
      </c>
      <c r="R274" s="153">
        <f t="shared" si="46"/>
        <v>95.2678814250748</v>
      </c>
      <c r="S274" s="105"/>
      <c r="T274" s="106"/>
    </row>
    <row r="275" spans="1:20" ht="26.25">
      <c r="A275" s="157" t="s">
        <v>289</v>
      </c>
      <c r="B275" s="158" t="s">
        <v>202</v>
      </c>
      <c r="C275" s="153">
        <v>7000</v>
      </c>
      <c r="D275" s="153"/>
      <c r="E275" s="153"/>
      <c r="F275" s="153"/>
      <c r="G275" s="154">
        <v>6946.6</v>
      </c>
      <c r="H275" s="153"/>
      <c r="I275" s="153">
        <f t="shared" si="49"/>
        <v>99.23714285714286</v>
      </c>
      <c r="J275" s="153"/>
      <c r="K275" s="154">
        <v>0</v>
      </c>
      <c r="L275" s="154">
        <v>0</v>
      </c>
      <c r="M275" s="153"/>
      <c r="N275" s="153"/>
      <c r="O275" s="153">
        <v>0</v>
      </c>
      <c r="P275" s="153">
        <f t="shared" si="47"/>
        <v>7000</v>
      </c>
      <c r="Q275" s="153">
        <f t="shared" si="48"/>
        <v>6946.6</v>
      </c>
      <c r="R275" s="153">
        <f t="shared" si="46"/>
        <v>99.23714285714286</v>
      </c>
      <c r="S275" s="105"/>
      <c r="T275" s="106"/>
    </row>
    <row r="276" spans="1:20" ht="78" customHeight="1">
      <c r="A276" s="157" t="s">
        <v>288</v>
      </c>
      <c r="B276" s="161">
        <v>5043</v>
      </c>
      <c r="C276" s="153">
        <v>0</v>
      </c>
      <c r="D276" s="153"/>
      <c r="E276" s="153"/>
      <c r="F276" s="153"/>
      <c r="G276" s="154">
        <v>0</v>
      </c>
      <c r="H276" s="153"/>
      <c r="I276" s="153">
        <v>0</v>
      </c>
      <c r="J276" s="153"/>
      <c r="K276" s="154">
        <v>14839.6</v>
      </c>
      <c r="L276" s="154">
        <v>14824.8</v>
      </c>
      <c r="M276" s="153"/>
      <c r="N276" s="153"/>
      <c r="O276" s="153">
        <f>L276/K276*100</f>
        <v>99.900266853554</v>
      </c>
      <c r="P276" s="153">
        <f t="shared" si="47"/>
        <v>14839.6</v>
      </c>
      <c r="Q276" s="153">
        <f t="shared" si="48"/>
        <v>14824.8</v>
      </c>
      <c r="R276" s="153">
        <f t="shared" si="46"/>
        <v>99.900266853554</v>
      </c>
      <c r="S276" s="105"/>
      <c r="T276" s="106"/>
    </row>
    <row r="277" spans="1:20" ht="49.5" customHeight="1">
      <c r="A277" s="157" t="s">
        <v>330</v>
      </c>
      <c r="B277" s="161">
        <v>5045</v>
      </c>
      <c r="C277" s="153">
        <v>0</v>
      </c>
      <c r="D277" s="153">
        <v>0</v>
      </c>
      <c r="E277" s="153">
        <v>0</v>
      </c>
      <c r="F277" s="153">
        <v>0</v>
      </c>
      <c r="G277" s="153">
        <v>0</v>
      </c>
      <c r="H277" s="153">
        <v>0</v>
      </c>
      <c r="I277" s="153">
        <v>0</v>
      </c>
      <c r="J277" s="153"/>
      <c r="K277" s="154">
        <v>26733.9</v>
      </c>
      <c r="L277" s="154">
        <v>26055.6</v>
      </c>
      <c r="M277" s="153"/>
      <c r="N277" s="153"/>
      <c r="O277" s="153">
        <f>L277/K277*100</f>
        <v>97.46277198612997</v>
      </c>
      <c r="P277" s="153">
        <f t="shared" si="47"/>
        <v>26733.9</v>
      </c>
      <c r="Q277" s="153">
        <f t="shared" si="48"/>
        <v>26055.6</v>
      </c>
      <c r="R277" s="153">
        <f t="shared" si="46"/>
        <v>97.46277198612997</v>
      </c>
      <c r="S277" s="105"/>
      <c r="T277" s="106"/>
    </row>
    <row r="278" spans="1:20" ht="46.5">
      <c r="A278" s="157" t="s">
        <v>203</v>
      </c>
      <c r="B278" s="158" t="s">
        <v>204</v>
      </c>
      <c r="C278" s="153">
        <v>2323.3</v>
      </c>
      <c r="D278" s="153"/>
      <c r="E278" s="153"/>
      <c r="F278" s="153"/>
      <c r="G278" s="154">
        <v>1876.1</v>
      </c>
      <c r="H278" s="153"/>
      <c r="I278" s="153">
        <f>G278/C278*100</f>
        <v>80.75151723841087</v>
      </c>
      <c r="J278" s="153"/>
      <c r="K278" s="154">
        <v>0</v>
      </c>
      <c r="L278" s="154">
        <v>0</v>
      </c>
      <c r="M278" s="153"/>
      <c r="N278" s="153"/>
      <c r="O278" s="153">
        <v>0</v>
      </c>
      <c r="P278" s="153">
        <f t="shared" si="47"/>
        <v>2323.3</v>
      </c>
      <c r="Q278" s="153">
        <f t="shared" si="48"/>
        <v>1876.1</v>
      </c>
      <c r="R278" s="153">
        <f t="shared" si="46"/>
        <v>80.75151723841087</v>
      </c>
      <c r="S278" s="105"/>
      <c r="T278" s="106"/>
    </row>
    <row r="279" spans="1:20" ht="48" customHeight="1">
      <c r="A279" s="157" t="s">
        <v>291</v>
      </c>
      <c r="B279" s="158" t="s">
        <v>205</v>
      </c>
      <c r="C279" s="153">
        <v>1715.8</v>
      </c>
      <c r="D279" s="153"/>
      <c r="E279" s="153"/>
      <c r="F279" s="153"/>
      <c r="G279" s="154">
        <v>1384.6</v>
      </c>
      <c r="H279" s="153"/>
      <c r="I279" s="153">
        <f>G279/C279*100</f>
        <v>80.6970509383378</v>
      </c>
      <c r="J279" s="153"/>
      <c r="K279" s="154">
        <v>395</v>
      </c>
      <c r="L279" s="154">
        <v>0</v>
      </c>
      <c r="M279" s="153"/>
      <c r="N279" s="153"/>
      <c r="O279" s="153">
        <v>0</v>
      </c>
      <c r="P279" s="153">
        <f t="shared" si="47"/>
        <v>2110.8</v>
      </c>
      <c r="Q279" s="153">
        <f t="shared" si="48"/>
        <v>1384.6</v>
      </c>
      <c r="R279" s="153">
        <f t="shared" si="46"/>
        <v>65.5959825658518</v>
      </c>
      <c r="S279" s="105"/>
      <c r="T279" s="106"/>
    </row>
    <row r="280" spans="1:20" ht="39.75" customHeight="1">
      <c r="A280" s="159" t="s">
        <v>206</v>
      </c>
      <c r="B280" s="188"/>
      <c r="C280" s="113">
        <f aca="true" t="shared" si="50" ref="C280:H280">C196+C210+C220+C261+C268</f>
        <v>1316505.4</v>
      </c>
      <c r="D280" s="113">
        <f t="shared" si="50"/>
        <v>0</v>
      </c>
      <c r="E280" s="113">
        <f t="shared" si="50"/>
        <v>0</v>
      </c>
      <c r="F280" s="113">
        <f t="shared" si="50"/>
        <v>0</v>
      </c>
      <c r="G280" s="113">
        <f t="shared" si="50"/>
        <v>1244272.0000000002</v>
      </c>
      <c r="H280" s="113" t="e">
        <f t="shared" si="50"/>
        <v>#REF!</v>
      </c>
      <c r="I280" s="113">
        <f>G280/C280*100</f>
        <v>94.51324696427378</v>
      </c>
      <c r="J280" s="113" t="e">
        <f>J196+J210+J220+J261+J268</f>
        <v>#REF!</v>
      </c>
      <c r="K280" s="113">
        <f>K196+K210+K220+K261+K268</f>
        <v>129592.20000000001</v>
      </c>
      <c r="L280" s="113">
        <f>L196+L210+L220+L261+L268</f>
        <v>120576.79999999999</v>
      </c>
      <c r="M280" s="113"/>
      <c r="N280" s="113"/>
      <c r="O280" s="113">
        <f aca="true" t="shared" si="51" ref="O280:O340">L280/K280*100</f>
        <v>93.04325414646868</v>
      </c>
      <c r="P280" s="113">
        <f t="shared" si="47"/>
        <v>1446097.5999999999</v>
      </c>
      <c r="Q280" s="113">
        <f t="shared" si="48"/>
        <v>1364848.8000000003</v>
      </c>
      <c r="R280" s="113">
        <f t="shared" si="46"/>
        <v>94.38151339162727</v>
      </c>
      <c r="S280" s="105"/>
      <c r="T280" s="106"/>
    </row>
    <row r="281" spans="1:20" ht="25.5" customHeight="1">
      <c r="A281" s="159" t="s">
        <v>409</v>
      </c>
      <c r="B281" s="189" t="s">
        <v>207</v>
      </c>
      <c r="C281" s="113">
        <f>C282+C283+C284+C285+C286+C287+C288+C289+C292+C293+C290</f>
        <v>328179.5</v>
      </c>
      <c r="D281" s="113">
        <f>D282+D283+D284+D285+D286+D287+D288+D289+D292+D293+D290</f>
        <v>0</v>
      </c>
      <c r="E281" s="113">
        <f>E282+E283+E284+E285+E286+E287+E288+E289+E292+E293+E290</f>
        <v>0</v>
      </c>
      <c r="F281" s="113">
        <f>F282+F283+F284+F285+F286+F287+F288+F289+F292+F293+F290</f>
        <v>0</v>
      </c>
      <c r="G281" s="113">
        <f>G286+G287+G288+G292+G293</f>
        <v>292563.7</v>
      </c>
      <c r="H281" s="113">
        <f>H282+H283+H284+H285+H286+H287+H288+H289+H292+H293</f>
        <v>0</v>
      </c>
      <c r="I281" s="113">
        <f>G281/C281*100</f>
        <v>89.1474635070137</v>
      </c>
      <c r="J281" s="113">
        <f>J282+J283+J284+J285+J286+J287+J288+J289+J292+J293</f>
        <v>0</v>
      </c>
      <c r="K281" s="113">
        <f>K282+K283+K284+K285+K286+K287+K288+K289+K292+K293+K290+K291</f>
        <v>16946.100000000002</v>
      </c>
      <c r="L281" s="113">
        <f>L282+L283+L284+L285+L286+L287+L288+L289+L292+L293+L290+L291</f>
        <v>15457.000000000002</v>
      </c>
      <c r="M281" s="113"/>
      <c r="N281" s="113"/>
      <c r="O281" s="113">
        <f t="shared" si="51"/>
        <v>91.21272741220695</v>
      </c>
      <c r="P281" s="113">
        <f t="shared" si="47"/>
        <v>345125.6</v>
      </c>
      <c r="Q281" s="113">
        <f t="shared" si="48"/>
        <v>308020.7</v>
      </c>
      <c r="R281" s="113">
        <f t="shared" si="46"/>
        <v>89.24887055611059</v>
      </c>
      <c r="S281" s="105"/>
      <c r="T281" s="106"/>
    </row>
    <row r="282" spans="1:20" ht="25.5" customHeight="1">
      <c r="A282" s="151" t="s">
        <v>311</v>
      </c>
      <c r="B282" s="158" t="s">
        <v>208</v>
      </c>
      <c r="C282" s="153">
        <v>0</v>
      </c>
      <c r="D282" s="153"/>
      <c r="E282" s="153"/>
      <c r="F282" s="153"/>
      <c r="G282" s="154">
        <v>0</v>
      </c>
      <c r="H282" s="153"/>
      <c r="I282" s="153">
        <v>0</v>
      </c>
      <c r="J282" s="153"/>
      <c r="K282" s="154">
        <v>5629</v>
      </c>
      <c r="L282" s="154">
        <v>5125.9</v>
      </c>
      <c r="M282" s="153"/>
      <c r="N282" s="153"/>
      <c r="O282" s="153">
        <f t="shared" si="51"/>
        <v>91.06235565819861</v>
      </c>
      <c r="P282" s="153">
        <f t="shared" si="47"/>
        <v>5629</v>
      </c>
      <c r="Q282" s="153">
        <f t="shared" si="48"/>
        <v>5125.9</v>
      </c>
      <c r="R282" s="153">
        <f t="shared" si="46"/>
        <v>91.06235565819861</v>
      </c>
      <c r="S282" s="105"/>
      <c r="T282" s="106"/>
    </row>
    <row r="283" spans="1:20" ht="36.75" customHeight="1" hidden="1">
      <c r="A283" s="151" t="s">
        <v>209</v>
      </c>
      <c r="B283" s="158" t="s">
        <v>210</v>
      </c>
      <c r="C283" s="153"/>
      <c r="D283" s="153"/>
      <c r="E283" s="153"/>
      <c r="F283" s="153"/>
      <c r="G283" s="154"/>
      <c r="H283" s="153"/>
      <c r="I283" s="153"/>
      <c r="J283" s="153"/>
      <c r="K283" s="154"/>
      <c r="L283" s="154"/>
      <c r="M283" s="153"/>
      <c r="N283" s="153"/>
      <c r="O283" s="153">
        <v>0</v>
      </c>
      <c r="P283" s="153">
        <f t="shared" si="47"/>
        <v>0</v>
      </c>
      <c r="Q283" s="153">
        <f t="shared" si="48"/>
        <v>0</v>
      </c>
      <c r="R283" s="153" t="e">
        <f t="shared" si="46"/>
        <v>#DIV/0!</v>
      </c>
      <c r="S283" s="105"/>
      <c r="T283" s="106"/>
    </row>
    <row r="284" spans="1:20" ht="22.5" customHeight="1" hidden="1">
      <c r="A284" s="151" t="s">
        <v>211</v>
      </c>
      <c r="B284" s="158" t="s">
        <v>212</v>
      </c>
      <c r="C284" s="153">
        <v>0</v>
      </c>
      <c r="D284" s="153"/>
      <c r="E284" s="153"/>
      <c r="F284" s="153"/>
      <c r="G284" s="154">
        <v>0</v>
      </c>
      <c r="H284" s="153"/>
      <c r="I284" s="153">
        <v>0</v>
      </c>
      <c r="J284" s="153"/>
      <c r="K284" s="154"/>
      <c r="L284" s="154"/>
      <c r="M284" s="153"/>
      <c r="N284" s="153"/>
      <c r="O284" s="153">
        <v>0</v>
      </c>
      <c r="P284" s="153">
        <f t="shared" si="47"/>
        <v>0</v>
      </c>
      <c r="Q284" s="153">
        <f t="shared" si="48"/>
        <v>0</v>
      </c>
      <c r="R284" s="153" t="e">
        <f t="shared" si="46"/>
        <v>#DIV/0!</v>
      </c>
      <c r="S284" s="105"/>
      <c r="T284" s="106"/>
    </row>
    <row r="285" spans="1:20" ht="24.75" customHeight="1">
      <c r="A285" s="151" t="s">
        <v>342</v>
      </c>
      <c r="B285" s="161">
        <v>6016</v>
      </c>
      <c r="C285" s="153">
        <v>0</v>
      </c>
      <c r="D285" s="153"/>
      <c r="E285" s="153"/>
      <c r="F285" s="153"/>
      <c r="G285" s="154">
        <v>0</v>
      </c>
      <c r="H285" s="153"/>
      <c r="I285" s="153">
        <v>0</v>
      </c>
      <c r="J285" s="153"/>
      <c r="K285" s="154">
        <v>47</v>
      </c>
      <c r="L285" s="154">
        <v>0</v>
      </c>
      <c r="M285" s="153"/>
      <c r="N285" s="153"/>
      <c r="O285" s="153">
        <f t="shared" si="51"/>
        <v>0</v>
      </c>
      <c r="P285" s="153">
        <f aca="true" t="shared" si="52" ref="P285:P317">C285+K285</f>
        <v>47</v>
      </c>
      <c r="Q285" s="153">
        <f aca="true" t="shared" si="53" ref="Q285:Q317">G285+L285</f>
        <v>0</v>
      </c>
      <c r="R285" s="153">
        <f t="shared" si="46"/>
        <v>0</v>
      </c>
      <c r="S285" s="105"/>
      <c r="T285" s="106"/>
    </row>
    <row r="286" spans="1:20" ht="60.75" customHeight="1">
      <c r="A286" s="157" t="s">
        <v>213</v>
      </c>
      <c r="B286" s="158" t="s">
        <v>214</v>
      </c>
      <c r="C286" s="153">
        <v>86178.1</v>
      </c>
      <c r="D286" s="153"/>
      <c r="E286" s="153"/>
      <c r="F286" s="153"/>
      <c r="G286" s="154">
        <v>70230.1</v>
      </c>
      <c r="H286" s="153"/>
      <c r="I286" s="153">
        <f>G286/C286*100</f>
        <v>81.49413830195839</v>
      </c>
      <c r="J286" s="153"/>
      <c r="K286" s="154">
        <v>5442.7</v>
      </c>
      <c r="L286" s="154">
        <v>4788</v>
      </c>
      <c r="M286" s="153"/>
      <c r="N286" s="153"/>
      <c r="O286" s="153">
        <v>0</v>
      </c>
      <c r="P286" s="153">
        <f t="shared" si="52"/>
        <v>91620.8</v>
      </c>
      <c r="Q286" s="153">
        <f t="shared" si="53"/>
        <v>75018.1</v>
      </c>
      <c r="R286" s="153">
        <f t="shared" si="46"/>
        <v>81.87889649511901</v>
      </c>
      <c r="S286" s="105"/>
      <c r="T286" s="106"/>
    </row>
    <row r="287" spans="1:20" ht="57.75" customHeight="1">
      <c r="A287" s="157" t="s">
        <v>215</v>
      </c>
      <c r="B287" s="158" t="s">
        <v>216</v>
      </c>
      <c r="C287" s="153">
        <v>10736.5</v>
      </c>
      <c r="D287" s="153"/>
      <c r="E287" s="153"/>
      <c r="F287" s="153"/>
      <c r="G287" s="154">
        <v>8313.8</v>
      </c>
      <c r="H287" s="153"/>
      <c r="I287" s="153">
        <f>G287/C287*100</f>
        <v>77.43491826945466</v>
      </c>
      <c r="J287" s="153"/>
      <c r="K287" s="154">
        <v>490.5</v>
      </c>
      <c r="L287" s="154">
        <v>483.2</v>
      </c>
      <c r="M287" s="153"/>
      <c r="N287" s="153"/>
      <c r="O287" s="153">
        <v>0</v>
      </c>
      <c r="P287" s="153">
        <f t="shared" si="52"/>
        <v>11227</v>
      </c>
      <c r="Q287" s="153">
        <f t="shared" si="53"/>
        <v>8797</v>
      </c>
      <c r="R287" s="153">
        <f t="shared" si="46"/>
        <v>78.3557495323773</v>
      </c>
      <c r="S287" s="105"/>
      <c r="T287" s="106"/>
    </row>
    <row r="288" spans="1:20" ht="31.5" customHeight="1">
      <c r="A288" s="157" t="s">
        <v>217</v>
      </c>
      <c r="B288" s="158" t="s">
        <v>218</v>
      </c>
      <c r="C288" s="153">
        <v>229703.9</v>
      </c>
      <c r="D288" s="153"/>
      <c r="E288" s="153"/>
      <c r="F288" s="153"/>
      <c r="G288" s="154">
        <v>212521.9</v>
      </c>
      <c r="H288" s="153"/>
      <c r="I288" s="153">
        <f>G288/C288*100</f>
        <v>92.51993544733024</v>
      </c>
      <c r="J288" s="153"/>
      <c r="K288" s="154">
        <v>4506.3</v>
      </c>
      <c r="L288" s="154">
        <v>4229.3</v>
      </c>
      <c r="M288" s="153"/>
      <c r="N288" s="153"/>
      <c r="O288" s="153">
        <f t="shared" si="51"/>
        <v>93.85305017420056</v>
      </c>
      <c r="P288" s="153">
        <f t="shared" si="52"/>
        <v>234210.19999999998</v>
      </c>
      <c r="Q288" s="153">
        <f t="shared" si="53"/>
        <v>216751.19999999998</v>
      </c>
      <c r="R288" s="153">
        <f t="shared" si="46"/>
        <v>92.54558511969164</v>
      </c>
      <c r="S288" s="105"/>
      <c r="T288" s="106"/>
    </row>
    <row r="289" spans="1:20" ht="28.5" customHeight="1">
      <c r="A289" s="157" t="s">
        <v>310</v>
      </c>
      <c r="B289" s="190" t="s">
        <v>219</v>
      </c>
      <c r="C289" s="153">
        <v>0</v>
      </c>
      <c r="D289" s="153"/>
      <c r="E289" s="153"/>
      <c r="F289" s="153"/>
      <c r="G289" s="154">
        <v>0</v>
      </c>
      <c r="H289" s="153"/>
      <c r="I289" s="153">
        <v>0</v>
      </c>
      <c r="J289" s="153"/>
      <c r="K289" s="154">
        <v>252</v>
      </c>
      <c r="L289" s="154">
        <v>252</v>
      </c>
      <c r="M289" s="153"/>
      <c r="N289" s="153"/>
      <c r="O289" s="153">
        <f t="shared" si="51"/>
        <v>100</v>
      </c>
      <c r="P289" s="153">
        <f t="shared" si="52"/>
        <v>252</v>
      </c>
      <c r="Q289" s="153">
        <f t="shared" si="53"/>
        <v>252</v>
      </c>
      <c r="R289" s="153">
        <f aca="true" t="shared" si="54" ref="R289:R340">Q289/P289*100</f>
        <v>100</v>
      </c>
      <c r="S289" s="105"/>
      <c r="T289" s="106"/>
    </row>
    <row r="290" spans="1:20" ht="1.5" customHeight="1" hidden="1">
      <c r="A290" s="191" t="s">
        <v>329</v>
      </c>
      <c r="B290" s="161">
        <v>6083</v>
      </c>
      <c r="C290" s="153">
        <v>0</v>
      </c>
      <c r="D290" s="153"/>
      <c r="E290" s="153"/>
      <c r="F290" s="153"/>
      <c r="G290" s="154">
        <v>0</v>
      </c>
      <c r="H290" s="153"/>
      <c r="I290" s="153">
        <v>0</v>
      </c>
      <c r="J290" s="153"/>
      <c r="K290" s="154">
        <v>0</v>
      </c>
      <c r="L290" s="154"/>
      <c r="M290" s="153"/>
      <c r="N290" s="153"/>
      <c r="O290" s="153" t="e">
        <f t="shared" si="51"/>
        <v>#DIV/0!</v>
      </c>
      <c r="P290" s="153">
        <f t="shared" si="52"/>
        <v>0</v>
      </c>
      <c r="Q290" s="153">
        <f t="shared" si="53"/>
        <v>0</v>
      </c>
      <c r="R290" s="153" t="e">
        <f t="shared" si="54"/>
        <v>#DIV/0!</v>
      </c>
      <c r="S290" s="105"/>
      <c r="T290" s="106"/>
    </row>
    <row r="291" spans="1:20" ht="84" customHeight="1">
      <c r="A291" s="191" t="s">
        <v>329</v>
      </c>
      <c r="B291" s="161">
        <v>6083</v>
      </c>
      <c r="C291" s="153">
        <v>0</v>
      </c>
      <c r="D291" s="153"/>
      <c r="E291" s="153"/>
      <c r="F291" s="153"/>
      <c r="G291" s="154">
        <v>0</v>
      </c>
      <c r="H291" s="153"/>
      <c r="I291" s="153">
        <v>0</v>
      </c>
      <c r="J291" s="153"/>
      <c r="K291" s="154">
        <v>486.9</v>
      </c>
      <c r="L291" s="154">
        <v>486.9</v>
      </c>
      <c r="M291" s="153"/>
      <c r="N291" s="153"/>
      <c r="O291" s="153">
        <f>L291/K291*100</f>
        <v>100</v>
      </c>
      <c r="P291" s="153">
        <f t="shared" si="52"/>
        <v>486.9</v>
      </c>
      <c r="Q291" s="153">
        <f t="shared" si="53"/>
        <v>486.9</v>
      </c>
      <c r="R291" s="153">
        <f t="shared" si="54"/>
        <v>100</v>
      </c>
      <c r="S291" s="105"/>
      <c r="T291" s="106"/>
    </row>
    <row r="292" spans="1:20" ht="24" customHeight="1">
      <c r="A292" s="157" t="s">
        <v>308</v>
      </c>
      <c r="B292" s="158" t="s">
        <v>220</v>
      </c>
      <c r="C292" s="153">
        <v>1438</v>
      </c>
      <c r="D292" s="153"/>
      <c r="E292" s="153"/>
      <c r="F292" s="153"/>
      <c r="G292" s="154">
        <v>1429</v>
      </c>
      <c r="H292" s="153"/>
      <c r="I292" s="153">
        <f>G292/C292*100</f>
        <v>99.37413073713492</v>
      </c>
      <c r="J292" s="153"/>
      <c r="K292" s="154">
        <v>91.7</v>
      </c>
      <c r="L292" s="154">
        <v>91.7</v>
      </c>
      <c r="M292" s="153"/>
      <c r="N292" s="153"/>
      <c r="O292" s="153">
        <v>0</v>
      </c>
      <c r="P292" s="153">
        <f t="shared" si="52"/>
        <v>1529.7</v>
      </c>
      <c r="Q292" s="153">
        <f t="shared" si="53"/>
        <v>1520.7</v>
      </c>
      <c r="R292" s="153">
        <f t="shared" si="54"/>
        <v>99.41164934300843</v>
      </c>
      <c r="S292" s="105"/>
      <c r="T292" s="106"/>
    </row>
    <row r="293" spans="1:20" ht="23.25" customHeight="1">
      <c r="A293" s="157" t="s">
        <v>309</v>
      </c>
      <c r="B293" s="158" t="s">
        <v>221</v>
      </c>
      <c r="C293" s="153">
        <v>123</v>
      </c>
      <c r="D293" s="153"/>
      <c r="E293" s="153"/>
      <c r="F293" s="153"/>
      <c r="G293" s="154">
        <v>68.9</v>
      </c>
      <c r="H293" s="153"/>
      <c r="I293" s="153">
        <f>G293/C293*100</f>
        <v>56.016260162601625</v>
      </c>
      <c r="J293" s="153"/>
      <c r="K293" s="154">
        <v>0</v>
      </c>
      <c r="L293" s="154">
        <v>0</v>
      </c>
      <c r="M293" s="153"/>
      <c r="N293" s="153"/>
      <c r="O293" s="153">
        <v>0</v>
      </c>
      <c r="P293" s="153">
        <f t="shared" si="52"/>
        <v>123</v>
      </c>
      <c r="Q293" s="153">
        <f t="shared" si="53"/>
        <v>68.9</v>
      </c>
      <c r="R293" s="153">
        <f t="shared" si="54"/>
        <v>56.016260162601625</v>
      </c>
      <c r="S293" s="105"/>
      <c r="T293" s="106"/>
    </row>
    <row r="294" spans="1:20" ht="25.5" customHeight="1">
      <c r="A294" s="186" t="s">
        <v>222</v>
      </c>
      <c r="B294" s="192" t="s">
        <v>223</v>
      </c>
      <c r="C294" s="113">
        <f>C295+C296+C297+C298+C299+C300+C301+C302+C303+C304+C305+C307+C309+C310+C311+C312+C313+C314+C315+C316+C317+C318+C319+C320+C321+C322+C323+C308+C306</f>
        <v>134767.00000000003</v>
      </c>
      <c r="D294" s="113">
        <f>D295+D296+D297+D298+D299+D300+D301+D302+D303+D304+D305+D307+D309+D310+D311+D312+D313+D314+D315+D316+D317+D318+D319+D320+D321+D322+D323+D308</f>
        <v>0</v>
      </c>
      <c r="E294" s="113">
        <f>E295+E296+E297+E298+E299+E300+E301+E302+E303+E304+E305+E307+E309+E310+E311+E312+E313+E314+E315+E316+E317+E318+E319+E320+E321+E322+E323+E308</f>
        <v>0</v>
      </c>
      <c r="F294" s="113">
        <f>F295+F296+F297+F298+F299+F300+F301+F302+F303+F304+F305+F307+F309+F310+F311+F312+F313+F314+F315+F316+F317+F318+F319+F320+F321+F322+F323+F308</f>
        <v>0</v>
      </c>
      <c r="G294" s="113">
        <f>G295+G296+G297+G298+G299+G300+G301+G302+G303+G304+G305+G307+G309+G310+G311+G312+G313+G314+G315+G316+G317+G318+G319+G320+G321+G322+G323+G308+G306</f>
        <v>127853.99999999999</v>
      </c>
      <c r="H294" s="113">
        <f>H295+H296+H297+H298+H299+H300+H301+H302+H303+H304+H305+H307+H309+H310+H311+H312+H313+H314+H315+H316+H317+H318+H319+H320+H321+H322+H323</f>
        <v>0</v>
      </c>
      <c r="I294" s="113">
        <f>G294/C294*100</f>
        <v>94.87040595991597</v>
      </c>
      <c r="J294" s="113">
        <f>J295+J296+J297+J298+J299+J300+J301+J302+J303+J304+J305+J307+J309+J310+J311+J312+J313+J314+J315+J316+J317+J318+J319+J320+J321+J322+J323</f>
        <v>0</v>
      </c>
      <c r="K294" s="113">
        <f>K295+K296+K297+K298+K299+K300+K301+K302+K303+K304+K305+K307+K309+K310+K311+K312+K313+K314+K315+K316+K317+K318+K319+K320+K321+K322+K323+K308+K306</f>
        <v>338919.5</v>
      </c>
      <c r="L294" s="113">
        <f>L295+L296+L297+L298+L299+L300+L301+L302+L303+L304+L305+L307+L309+L310+L311+L312+L313+L314+L315+L316+L317+L318+L319+L320+L321+L322+L323+L308+L306</f>
        <v>328903.30000000005</v>
      </c>
      <c r="M294" s="113">
        <f>M295+M296+M297+M298+M299+M300+M301+M302+M303+M304+M305+M307+M309+M310+M311+M312+M313+M314+M315+M316+M317+M318+M319+M320+M321+M322+M323</f>
        <v>0</v>
      </c>
      <c r="N294" s="113">
        <f>N295+N296+N297+N298+N299+N300+N301+N302+N303+N304+N305+N307+N309+N310+N311+N312+N313+N314+N315+N316+N317+N318+N319+N320+N321+N322+N323</f>
        <v>0</v>
      </c>
      <c r="O294" s="113">
        <f t="shared" si="51"/>
        <v>97.04466694893627</v>
      </c>
      <c r="P294" s="113">
        <f t="shared" si="52"/>
        <v>473686.5</v>
      </c>
      <c r="Q294" s="113">
        <f t="shared" si="53"/>
        <v>456757.30000000005</v>
      </c>
      <c r="R294" s="113">
        <f t="shared" si="54"/>
        <v>96.42607505174837</v>
      </c>
      <c r="S294" s="105"/>
      <c r="T294" s="106"/>
    </row>
    <row r="295" spans="1:20" ht="26.25">
      <c r="A295" s="182" t="s">
        <v>224</v>
      </c>
      <c r="B295" s="185" t="s">
        <v>225</v>
      </c>
      <c r="C295" s="153">
        <v>4396.5</v>
      </c>
      <c r="D295" s="153"/>
      <c r="E295" s="153"/>
      <c r="F295" s="153"/>
      <c r="G295" s="154">
        <v>3896.5</v>
      </c>
      <c r="H295" s="153"/>
      <c r="I295" s="153">
        <f>G295/C295*100</f>
        <v>88.62731718412374</v>
      </c>
      <c r="J295" s="153"/>
      <c r="K295" s="154">
        <v>0</v>
      </c>
      <c r="L295" s="154">
        <v>0</v>
      </c>
      <c r="M295" s="153"/>
      <c r="N295" s="153"/>
      <c r="O295" s="153">
        <v>0</v>
      </c>
      <c r="P295" s="153">
        <f t="shared" si="52"/>
        <v>4396.5</v>
      </c>
      <c r="Q295" s="153">
        <f t="shared" si="53"/>
        <v>3896.5</v>
      </c>
      <c r="R295" s="153">
        <f t="shared" si="54"/>
        <v>88.62731718412374</v>
      </c>
      <c r="S295" s="105"/>
      <c r="T295" s="106"/>
    </row>
    <row r="296" spans="1:20" ht="26.25">
      <c r="A296" s="182" t="s">
        <v>226</v>
      </c>
      <c r="B296" s="185" t="s">
        <v>227</v>
      </c>
      <c r="C296" s="153">
        <v>0</v>
      </c>
      <c r="D296" s="153"/>
      <c r="E296" s="153"/>
      <c r="F296" s="153"/>
      <c r="G296" s="154">
        <v>0</v>
      </c>
      <c r="H296" s="153"/>
      <c r="I296" s="153">
        <v>0</v>
      </c>
      <c r="J296" s="153"/>
      <c r="K296" s="154">
        <v>72477.3</v>
      </c>
      <c r="L296" s="154">
        <v>71607.9</v>
      </c>
      <c r="M296" s="153"/>
      <c r="N296" s="153"/>
      <c r="O296" s="153">
        <f t="shared" si="51"/>
        <v>98.80045200359284</v>
      </c>
      <c r="P296" s="153">
        <f t="shared" si="52"/>
        <v>72477.3</v>
      </c>
      <c r="Q296" s="153">
        <f t="shared" si="53"/>
        <v>71607.9</v>
      </c>
      <c r="R296" s="153">
        <f t="shared" si="54"/>
        <v>98.80045200359284</v>
      </c>
      <c r="S296" s="105"/>
      <c r="T296" s="106"/>
    </row>
    <row r="297" spans="1:20" ht="25.5" customHeight="1">
      <c r="A297" s="182" t="s">
        <v>307</v>
      </c>
      <c r="B297" s="185" t="s">
        <v>228</v>
      </c>
      <c r="C297" s="153">
        <v>0</v>
      </c>
      <c r="D297" s="153"/>
      <c r="E297" s="153"/>
      <c r="F297" s="153"/>
      <c r="G297" s="154">
        <v>0</v>
      </c>
      <c r="H297" s="153"/>
      <c r="I297" s="153">
        <v>0</v>
      </c>
      <c r="J297" s="153"/>
      <c r="K297" s="154">
        <v>52039.8</v>
      </c>
      <c r="L297" s="154">
        <v>49806.8</v>
      </c>
      <c r="M297" s="153"/>
      <c r="N297" s="153"/>
      <c r="O297" s="153">
        <f t="shared" si="51"/>
        <v>95.70905345524002</v>
      </c>
      <c r="P297" s="153">
        <f t="shared" si="52"/>
        <v>52039.8</v>
      </c>
      <c r="Q297" s="153">
        <f t="shared" si="53"/>
        <v>49806.8</v>
      </c>
      <c r="R297" s="153">
        <f t="shared" si="54"/>
        <v>95.70905345524002</v>
      </c>
      <c r="S297" s="105"/>
      <c r="T297" s="106"/>
    </row>
    <row r="298" spans="1:20" ht="30" customHeight="1">
      <c r="A298" s="182" t="s">
        <v>322</v>
      </c>
      <c r="B298" s="185" t="s">
        <v>229</v>
      </c>
      <c r="C298" s="153">
        <v>0</v>
      </c>
      <c r="D298" s="153"/>
      <c r="E298" s="153"/>
      <c r="F298" s="153"/>
      <c r="G298" s="154">
        <v>0</v>
      </c>
      <c r="H298" s="153"/>
      <c r="I298" s="153">
        <v>0</v>
      </c>
      <c r="J298" s="153"/>
      <c r="K298" s="154">
        <v>44605.1</v>
      </c>
      <c r="L298" s="154">
        <v>43344</v>
      </c>
      <c r="M298" s="153"/>
      <c r="N298" s="153"/>
      <c r="O298" s="153">
        <f t="shared" si="51"/>
        <v>97.17274482065953</v>
      </c>
      <c r="P298" s="153">
        <f t="shared" si="52"/>
        <v>44605.1</v>
      </c>
      <c r="Q298" s="153">
        <f t="shared" si="53"/>
        <v>43344</v>
      </c>
      <c r="R298" s="153">
        <f t="shared" si="54"/>
        <v>97.17274482065953</v>
      </c>
      <c r="S298" s="105"/>
      <c r="T298" s="106"/>
    </row>
    <row r="299" spans="1:20" ht="37.5" customHeight="1">
      <c r="A299" s="182" t="s">
        <v>323</v>
      </c>
      <c r="B299" s="185" t="s">
        <v>230</v>
      </c>
      <c r="C299" s="153">
        <v>0</v>
      </c>
      <c r="D299" s="153"/>
      <c r="E299" s="153"/>
      <c r="F299" s="153"/>
      <c r="G299" s="154">
        <v>0</v>
      </c>
      <c r="H299" s="153"/>
      <c r="I299" s="153">
        <v>0</v>
      </c>
      <c r="J299" s="153"/>
      <c r="K299" s="154">
        <v>1000</v>
      </c>
      <c r="L299" s="154">
        <v>981.2</v>
      </c>
      <c r="M299" s="153"/>
      <c r="N299" s="153"/>
      <c r="O299" s="153">
        <f t="shared" si="51"/>
        <v>98.12</v>
      </c>
      <c r="P299" s="153">
        <f t="shared" si="52"/>
        <v>1000</v>
      </c>
      <c r="Q299" s="153">
        <f t="shared" si="53"/>
        <v>981.2</v>
      </c>
      <c r="R299" s="153">
        <f t="shared" si="54"/>
        <v>98.12</v>
      </c>
      <c r="S299" s="105"/>
      <c r="T299" s="106"/>
    </row>
    <row r="300" spans="1:20" ht="27.75" customHeight="1">
      <c r="A300" s="193" t="s">
        <v>231</v>
      </c>
      <c r="B300" s="185" t="s">
        <v>232</v>
      </c>
      <c r="C300" s="153">
        <v>0</v>
      </c>
      <c r="D300" s="153"/>
      <c r="E300" s="153"/>
      <c r="F300" s="153"/>
      <c r="G300" s="154">
        <v>0</v>
      </c>
      <c r="H300" s="153"/>
      <c r="I300" s="153">
        <v>0</v>
      </c>
      <c r="J300" s="153"/>
      <c r="K300" s="154">
        <v>17499.2</v>
      </c>
      <c r="L300" s="154">
        <v>17147.6</v>
      </c>
      <c r="M300" s="153"/>
      <c r="N300" s="153"/>
      <c r="O300" s="153">
        <f t="shared" si="51"/>
        <v>97.99076529212762</v>
      </c>
      <c r="P300" s="153">
        <f t="shared" si="52"/>
        <v>17499.2</v>
      </c>
      <c r="Q300" s="153">
        <f t="shared" si="53"/>
        <v>17147.6</v>
      </c>
      <c r="R300" s="153">
        <f t="shared" si="54"/>
        <v>97.99076529212762</v>
      </c>
      <c r="S300" s="105"/>
      <c r="T300" s="106"/>
    </row>
    <row r="301" spans="1:20" ht="36" customHeight="1">
      <c r="A301" s="182" t="s">
        <v>312</v>
      </c>
      <c r="B301" s="185" t="s">
        <v>233</v>
      </c>
      <c r="C301" s="153">
        <v>0</v>
      </c>
      <c r="D301" s="153"/>
      <c r="E301" s="153"/>
      <c r="F301" s="153"/>
      <c r="G301" s="154">
        <v>0</v>
      </c>
      <c r="H301" s="153"/>
      <c r="I301" s="153">
        <v>0</v>
      </c>
      <c r="J301" s="153"/>
      <c r="K301" s="154">
        <v>932.3</v>
      </c>
      <c r="L301" s="154">
        <v>920.1</v>
      </c>
      <c r="M301" s="153"/>
      <c r="N301" s="153"/>
      <c r="O301" s="153">
        <f t="shared" si="51"/>
        <v>98.69140834495335</v>
      </c>
      <c r="P301" s="153">
        <f t="shared" si="52"/>
        <v>932.3</v>
      </c>
      <c r="Q301" s="153">
        <f t="shared" si="53"/>
        <v>920.1</v>
      </c>
      <c r="R301" s="153">
        <f t="shared" si="54"/>
        <v>98.69140834495335</v>
      </c>
      <c r="S301" s="105"/>
      <c r="T301" s="106"/>
    </row>
    <row r="302" spans="1:20" ht="1.5" customHeight="1" hidden="1">
      <c r="A302" s="194" t="s">
        <v>234</v>
      </c>
      <c r="B302" s="195" t="s">
        <v>235</v>
      </c>
      <c r="C302" s="155"/>
      <c r="D302" s="155"/>
      <c r="E302" s="155"/>
      <c r="F302" s="155"/>
      <c r="G302" s="156"/>
      <c r="H302" s="155"/>
      <c r="I302" s="155" t="e">
        <f>G302/C302*100</f>
        <v>#DIV/0!</v>
      </c>
      <c r="J302" s="155"/>
      <c r="K302" s="156"/>
      <c r="L302" s="156"/>
      <c r="M302" s="155"/>
      <c r="N302" s="155"/>
      <c r="O302" s="155" t="e">
        <f t="shared" si="51"/>
        <v>#DIV/0!</v>
      </c>
      <c r="P302" s="155">
        <f t="shared" si="52"/>
        <v>0</v>
      </c>
      <c r="Q302" s="155">
        <f t="shared" si="53"/>
        <v>0</v>
      </c>
      <c r="R302" s="155" t="e">
        <f t="shared" si="54"/>
        <v>#DIV/0!</v>
      </c>
      <c r="S302" s="105"/>
      <c r="T302" s="106"/>
    </row>
    <row r="303" spans="1:20" ht="37.5" customHeight="1">
      <c r="A303" s="182" t="s">
        <v>236</v>
      </c>
      <c r="B303" s="196" t="s">
        <v>237</v>
      </c>
      <c r="C303" s="153">
        <v>65.5</v>
      </c>
      <c r="D303" s="153"/>
      <c r="E303" s="153"/>
      <c r="F303" s="153"/>
      <c r="G303" s="154">
        <v>65.5</v>
      </c>
      <c r="H303" s="153"/>
      <c r="I303" s="153">
        <f>G303/C303*100</f>
        <v>100</v>
      </c>
      <c r="J303" s="153"/>
      <c r="K303" s="154">
        <v>0</v>
      </c>
      <c r="L303" s="154">
        <v>0</v>
      </c>
      <c r="M303" s="153"/>
      <c r="N303" s="153"/>
      <c r="O303" s="153">
        <v>0</v>
      </c>
      <c r="P303" s="153">
        <f t="shared" si="52"/>
        <v>65.5</v>
      </c>
      <c r="Q303" s="153">
        <f t="shared" si="53"/>
        <v>65.5</v>
      </c>
      <c r="R303" s="153">
        <f t="shared" si="54"/>
        <v>100</v>
      </c>
      <c r="S303" s="105"/>
      <c r="T303" s="106"/>
    </row>
    <row r="304" spans="1:20" ht="0.75" customHeight="1" hidden="1">
      <c r="A304" s="182" t="s">
        <v>238</v>
      </c>
      <c r="B304" s="196" t="s">
        <v>239</v>
      </c>
      <c r="C304" s="153"/>
      <c r="D304" s="153"/>
      <c r="E304" s="153"/>
      <c r="F304" s="153"/>
      <c r="G304" s="154"/>
      <c r="H304" s="153"/>
      <c r="I304" s="153">
        <v>0</v>
      </c>
      <c r="J304" s="153"/>
      <c r="K304" s="154"/>
      <c r="L304" s="154"/>
      <c r="M304" s="153"/>
      <c r="N304" s="153"/>
      <c r="O304" s="153" t="e">
        <f t="shared" si="51"/>
        <v>#DIV/0!</v>
      </c>
      <c r="P304" s="153">
        <f t="shared" si="52"/>
        <v>0</v>
      </c>
      <c r="Q304" s="153">
        <f t="shared" si="53"/>
        <v>0</v>
      </c>
      <c r="R304" s="153" t="e">
        <f t="shared" si="54"/>
        <v>#DIV/0!</v>
      </c>
      <c r="S304" s="105"/>
      <c r="T304" s="106"/>
    </row>
    <row r="305" spans="1:20" ht="41.25" customHeight="1" hidden="1">
      <c r="A305" s="182" t="s">
        <v>240</v>
      </c>
      <c r="B305" s="196" t="s">
        <v>241</v>
      </c>
      <c r="C305" s="153"/>
      <c r="D305" s="153"/>
      <c r="E305" s="153"/>
      <c r="F305" s="153"/>
      <c r="G305" s="154"/>
      <c r="H305" s="153"/>
      <c r="I305" s="153">
        <v>0</v>
      </c>
      <c r="J305" s="153"/>
      <c r="K305" s="154"/>
      <c r="L305" s="154"/>
      <c r="M305" s="153"/>
      <c r="N305" s="153"/>
      <c r="O305" s="153" t="e">
        <f t="shared" si="51"/>
        <v>#DIV/0!</v>
      </c>
      <c r="P305" s="153">
        <f t="shared" si="52"/>
        <v>0</v>
      </c>
      <c r="Q305" s="153">
        <f t="shared" si="53"/>
        <v>0</v>
      </c>
      <c r="R305" s="153" t="e">
        <f t="shared" si="54"/>
        <v>#DIV/0!</v>
      </c>
      <c r="S305" s="105"/>
      <c r="T305" s="106"/>
    </row>
    <row r="306" spans="1:20" ht="51.75" customHeight="1">
      <c r="A306" s="182" t="s">
        <v>388</v>
      </c>
      <c r="B306" s="197">
        <v>7363</v>
      </c>
      <c r="C306" s="153">
        <v>0</v>
      </c>
      <c r="D306" s="153"/>
      <c r="E306" s="153"/>
      <c r="F306" s="153"/>
      <c r="G306" s="154">
        <v>0</v>
      </c>
      <c r="H306" s="153"/>
      <c r="I306" s="153">
        <v>0</v>
      </c>
      <c r="J306" s="153"/>
      <c r="K306" s="154">
        <v>12257.3</v>
      </c>
      <c r="L306" s="154">
        <v>11822</v>
      </c>
      <c r="M306" s="153"/>
      <c r="N306" s="153"/>
      <c r="O306" s="153">
        <f t="shared" si="51"/>
        <v>96.448646928769</v>
      </c>
      <c r="P306" s="153">
        <f t="shared" si="52"/>
        <v>12257.3</v>
      </c>
      <c r="Q306" s="153">
        <f t="shared" si="53"/>
        <v>11822</v>
      </c>
      <c r="R306" s="153">
        <f t="shared" si="54"/>
        <v>96.448646928769</v>
      </c>
      <c r="S306" s="105"/>
      <c r="T306" s="106"/>
    </row>
    <row r="307" spans="1:20" ht="57" customHeight="1">
      <c r="A307" s="182" t="s">
        <v>292</v>
      </c>
      <c r="B307" s="198">
        <v>7366</v>
      </c>
      <c r="C307" s="153">
        <v>0</v>
      </c>
      <c r="D307" s="153"/>
      <c r="E307" s="153"/>
      <c r="F307" s="153"/>
      <c r="G307" s="154">
        <v>0</v>
      </c>
      <c r="H307" s="153"/>
      <c r="I307" s="153">
        <v>0</v>
      </c>
      <c r="J307" s="153"/>
      <c r="K307" s="154">
        <v>30537.2</v>
      </c>
      <c r="L307" s="154">
        <v>27362.7</v>
      </c>
      <c r="M307" s="153"/>
      <c r="N307" s="153"/>
      <c r="O307" s="153">
        <f t="shared" si="51"/>
        <v>89.60448240179191</v>
      </c>
      <c r="P307" s="153">
        <f t="shared" si="52"/>
        <v>30537.2</v>
      </c>
      <c r="Q307" s="153">
        <f t="shared" si="53"/>
        <v>27362.7</v>
      </c>
      <c r="R307" s="153">
        <f t="shared" si="54"/>
        <v>89.60448240179191</v>
      </c>
      <c r="S307" s="105"/>
      <c r="T307" s="106"/>
    </row>
    <row r="308" spans="1:20" ht="39" customHeight="1" hidden="1">
      <c r="A308" s="182" t="s">
        <v>242</v>
      </c>
      <c r="B308" s="198">
        <v>7368</v>
      </c>
      <c r="C308" s="153"/>
      <c r="D308" s="153"/>
      <c r="E308" s="153"/>
      <c r="F308" s="153"/>
      <c r="G308" s="154"/>
      <c r="H308" s="153"/>
      <c r="I308" s="153">
        <v>0</v>
      </c>
      <c r="J308" s="153"/>
      <c r="K308" s="154"/>
      <c r="L308" s="154"/>
      <c r="M308" s="153"/>
      <c r="N308" s="153"/>
      <c r="O308" s="153">
        <v>0</v>
      </c>
      <c r="P308" s="153">
        <f t="shared" si="52"/>
        <v>0</v>
      </c>
      <c r="Q308" s="153">
        <f t="shared" si="53"/>
        <v>0</v>
      </c>
      <c r="R308" s="153" t="e">
        <f t="shared" si="54"/>
        <v>#DIV/0!</v>
      </c>
      <c r="S308" s="105"/>
      <c r="T308" s="106"/>
    </row>
    <row r="309" spans="1:20" ht="35.25" customHeight="1">
      <c r="A309" s="193" t="s">
        <v>293</v>
      </c>
      <c r="B309" s="196" t="s">
        <v>243</v>
      </c>
      <c r="C309" s="153">
        <v>100</v>
      </c>
      <c r="D309" s="153"/>
      <c r="E309" s="153"/>
      <c r="F309" s="153"/>
      <c r="G309" s="154">
        <v>0</v>
      </c>
      <c r="H309" s="153"/>
      <c r="I309" s="153">
        <f aca="true" t="shared" si="55" ref="I309:I317">G309/C309*100</f>
        <v>0</v>
      </c>
      <c r="J309" s="153"/>
      <c r="K309" s="199">
        <v>0</v>
      </c>
      <c r="L309" s="154">
        <v>0</v>
      </c>
      <c r="M309" s="153"/>
      <c r="N309" s="153"/>
      <c r="O309" s="153">
        <v>0</v>
      </c>
      <c r="P309" s="153">
        <f t="shared" si="52"/>
        <v>100</v>
      </c>
      <c r="Q309" s="153">
        <f t="shared" si="53"/>
        <v>0</v>
      </c>
      <c r="R309" s="153">
        <f t="shared" si="54"/>
        <v>0</v>
      </c>
      <c r="S309" s="105"/>
      <c r="T309" s="106"/>
    </row>
    <row r="310" spans="1:20" ht="38.25" customHeight="1">
      <c r="A310" s="193" t="s">
        <v>294</v>
      </c>
      <c r="B310" s="196" t="s">
        <v>244</v>
      </c>
      <c r="C310" s="153">
        <v>67400</v>
      </c>
      <c r="D310" s="153"/>
      <c r="E310" s="153"/>
      <c r="F310" s="153"/>
      <c r="G310" s="154">
        <v>67400</v>
      </c>
      <c r="H310" s="153"/>
      <c r="I310" s="153">
        <f t="shared" si="55"/>
        <v>100</v>
      </c>
      <c r="J310" s="153"/>
      <c r="K310" s="154">
        <v>0</v>
      </c>
      <c r="L310" s="154">
        <v>0</v>
      </c>
      <c r="M310" s="153"/>
      <c r="N310" s="153"/>
      <c r="O310" s="153">
        <v>0</v>
      </c>
      <c r="P310" s="153">
        <f t="shared" si="52"/>
        <v>67400</v>
      </c>
      <c r="Q310" s="153">
        <f t="shared" si="53"/>
        <v>67400</v>
      </c>
      <c r="R310" s="153">
        <f t="shared" si="54"/>
        <v>100</v>
      </c>
      <c r="S310" s="105"/>
      <c r="T310" s="106"/>
    </row>
    <row r="311" spans="1:20" ht="1.5" customHeight="1" hidden="1">
      <c r="A311" s="200" t="s">
        <v>295</v>
      </c>
      <c r="B311" s="185" t="s">
        <v>245</v>
      </c>
      <c r="C311" s="167"/>
      <c r="D311" s="167"/>
      <c r="E311" s="167"/>
      <c r="F311" s="167"/>
      <c r="G311" s="168"/>
      <c r="H311" s="167"/>
      <c r="I311" s="167" t="e">
        <f t="shared" si="55"/>
        <v>#DIV/0!</v>
      </c>
      <c r="J311" s="167"/>
      <c r="K311" s="168"/>
      <c r="L311" s="168"/>
      <c r="M311" s="167"/>
      <c r="N311" s="167"/>
      <c r="O311" s="167" t="e">
        <f t="shared" si="51"/>
        <v>#DIV/0!</v>
      </c>
      <c r="P311" s="167">
        <f t="shared" si="52"/>
        <v>0</v>
      </c>
      <c r="Q311" s="167">
        <f t="shared" si="53"/>
        <v>0</v>
      </c>
      <c r="R311" s="167" t="e">
        <f t="shared" si="54"/>
        <v>#DIV/0!</v>
      </c>
      <c r="S311" s="105"/>
      <c r="T311" s="106"/>
    </row>
    <row r="312" spans="1:20" ht="49.5" customHeight="1">
      <c r="A312" s="182" t="s">
        <v>296</v>
      </c>
      <c r="B312" s="185" t="s">
        <v>246</v>
      </c>
      <c r="C312" s="153">
        <v>24817.1</v>
      </c>
      <c r="D312" s="153"/>
      <c r="E312" s="153"/>
      <c r="F312" s="153"/>
      <c r="G312" s="154">
        <v>19162.2</v>
      </c>
      <c r="H312" s="153"/>
      <c r="I312" s="153">
        <f t="shared" si="55"/>
        <v>77.21369539551358</v>
      </c>
      <c r="J312" s="153"/>
      <c r="K312" s="154">
        <v>0</v>
      </c>
      <c r="L312" s="154">
        <v>0</v>
      </c>
      <c r="M312" s="153"/>
      <c r="N312" s="153"/>
      <c r="O312" s="153">
        <v>0</v>
      </c>
      <c r="P312" s="153">
        <f t="shared" si="52"/>
        <v>24817.1</v>
      </c>
      <c r="Q312" s="153">
        <f t="shared" si="53"/>
        <v>19162.2</v>
      </c>
      <c r="R312" s="153">
        <f t="shared" si="54"/>
        <v>77.21369539551358</v>
      </c>
      <c r="S312" s="105"/>
      <c r="T312" s="106"/>
    </row>
    <row r="313" spans="1:20" ht="48" customHeight="1">
      <c r="A313" s="193" t="s">
        <v>247</v>
      </c>
      <c r="B313" s="201" t="s">
        <v>248</v>
      </c>
      <c r="C313" s="153">
        <v>30000</v>
      </c>
      <c r="D313" s="153"/>
      <c r="E313" s="153"/>
      <c r="F313" s="153"/>
      <c r="G313" s="154">
        <v>30000</v>
      </c>
      <c r="H313" s="153"/>
      <c r="I313" s="153">
        <f t="shared" si="55"/>
        <v>100</v>
      </c>
      <c r="J313" s="153"/>
      <c r="K313" s="154">
        <v>0</v>
      </c>
      <c r="L313" s="154">
        <v>0</v>
      </c>
      <c r="M313" s="153"/>
      <c r="N313" s="153"/>
      <c r="O313" s="153">
        <v>0</v>
      </c>
      <c r="P313" s="153">
        <f t="shared" si="52"/>
        <v>30000</v>
      </c>
      <c r="Q313" s="153">
        <f t="shared" si="53"/>
        <v>30000</v>
      </c>
      <c r="R313" s="153">
        <f t="shared" si="54"/>
        <v>100</v>
      </c>
      <c r="S313" s="105"/>
      <c r="T313" s="106"/>
    </row>
    <row r="314" spans="1:20" ht="38.25" customHeight="1">
      <c r="A314" s="182" t="s">
        <v>249</v>
      </c>
      <c r="B314" s="201" t="s">
        <v>250</v>
      </c>
      <c r="C314" s="153">
        <v>7186.7</v>
      </c>
      <c r="D314" s="153"/>
      <c r="E314" s="153"/>
      <c r="F314" s="153"/>
      <c r="G314" s="154">
        <v>6817.5</v>
      </c>
      <c r="H314" s="153"/>
      <c r="I314" s="153">
        <f t="shared" si="55"/>
        <v>94.8627325476227</v>
      </c>
      <c r="J314" s="153"/>
      <c r="K314" s="154">
        <v>0</v>
      </c>
      <c r="L314" s="154">
        <v>0</v>
      </c>
      <c r="M314" s="153"/>
      <c r="N314" s="153"/>
      <c r="O314" s="153">
        <v>0</v>
      </c>
      <c r="P314" s="153">
        <f t="shared" si="52"/>
        <v>7186.7</v>
      </c>
      <c r="Q314" s="153">
        <f t="shared" si="53"/>
        <v>6817.5</v>
      </c>
      <c r="R314" s="153">
        <f t="shared" si="54"/>
        <v>94.8627325476227</v>
      </c>
      <c r="S314" s="105"/>
      <c r="T314" s="106"/>
    </row>
    <row r="315" spans="1:20" ht="3.75" customHeight="1" hidden="1">
      <c r="A315" s="182" t="s">
        <v>313</v>
      </c>
      <c r="B315" s="201" t="s">
        <v>251</v>
      </c>
      <c r="C315" s="153"/>
      <c r="D315" s="153"/>
      <c r="E315" s="153"/>
      <c r="F315" s="153"/>
      <c r="G315" s="154"/>
      <c r="H315" s="153"/>
      <c r="I315" s="153" t="e">
        <f t="shared" si="55"/>
        <v>#DIV/0!</v>
      </c>
      <c r="J315" s="153"/>
      <c r="K315" s="154">
        <v>0</v>
      </c>
      <c r="L315" s="154">
        <v>0</v>
      </c>
      <c r="M315" s="153"/>
      <c r="N315" s="153"/>
      <c r="O315" s="153">
        <v>0</v>
      </c>
      <c r="P315" s="153">
        <f t="shared" si="52"/>
        <v>0</v>
      </c>
      <c r="Q315" s="153">
        <f t="shared" si="53"/>
        <v>0</v>
      </c>
      <c r="R315" s="153" t="e">
        <f t="shared" si="54"/>
        <v>#DIV/0!</v>
      </c>
      <c r="S315" s="105"/>
      <c r="T315" s="106"/>
    </row>
    <row r="316" spans="1:20" ht="26.25" customHeight="1" hidden="1">
      <c r="A316" s="182" t="s">
        <v>314</v>
      </c>
      <c r="B316" s="201" t="s">
        <v>252</v>
      </c>
      <c r="C316" s="153"/>
      <c r="D316" s="153"/>
      <c r="E316" s="153"/>
      <c r="F316" s="153"/>
      <c r="G316" s="154"/>
      <c r="H316" s="153"/>
      <c r="I316" s="153" t="e">
        <f t="shared" si="55"/>
        <v>#DIV/0!</v>
      </c>
      <c r="J316" s="153"/>
      <c r="K316" s="154">
        <v>0</v>
      </c>
      <c r="L316" s="154">
        <v>0</v>
      </c>
      <c r="M316" s="153"/>
      <c r="N316" s="153"/>
      <c r="O316" s="153">
        <v>0</v>
      </c>
      <c r="P316" s="153">
        <f t="shared" si="52"/>
        <v>0</v>
      </c>
      <c r="Q316" s="153">
        <f t="shared" si="53"/>
        <v>0</v>
      </c>
      <c r="R316" s="153" t="e">
        <f t="shared" si="54"/>
        <v>#DIV/0!</v>
      </c>
      <c r="S316" s="105"/>
      <c r="T316" s="106"/>
    </row>
    <row r="317" spans="1:20" ht="30" customHeight="1">
      <c r="A317" s="182" t="s">
        <v>315</v>
      </c>
      <c r="B317" s="201" t="s">
        <v>253</v>
      </c>
      <c r="C317" s="153">
        <v>360.8</v>
      </c>
      <c r="D317" s="153"/>
      <c r="E317" s="153"/>
      <c r="F317" s="153"/>
      <c r="G317" s="154">
        <v>224.9</v>
      </c>
      <c r="H317" s="153"/>
      <c r="I317" s="153">
        <f t="shared" si="55"/>
        <v>62.333702882483365</v>
      </c>
      <c r="J317" s="153"/>
      <c r="K317" s="154">
        <v>13281.6</v>
      </c>
      <c r="L317" s="154">
        <v>11943.3</v>
      </c>
      <c r="M317" s="153"/>
      <c r="N317" s="153"/>
      <c r="O317" s="153">
        <f t="shared" si="51"/>
        <v>89.92365377665341</v>
      </c>
      <c r="P317" s="153">
        <f t="shared" si="52"/>
        <v>13642.4</v>
      </c>
      <c r="Q317" s="153">
        <f t="shared" si="53"/>
        <v>12168.199999999999</v>
      </c>
      <c r="R317" s="153">
        <f t="shared" si="54"/>
        <v>89.19398346332024</v>
      </c>
      <c r="S317" s="105"/>
      <c r="T317" s="106"/>
    </row>
    <row r="318" spans="1:20" ht="27.75" customHeight="1">
      <c r="A318" s="182" t="s">
        <v>254</v>
      </c>
      <c r="B318" s="201" t="s">
        <v>255</v>
      </c>
      <c r="C318" s="153">
        <v>0</v>
      </c>
      <c r="D318" s="153"/>
      <c r="E318" s="153"/>
      <c r="F318" s="153"/>
      <c r="G318" s="154">
        <v>0</v>
      </c>
      <c r="H318" s="153"/>
      <c r="I318" s="153">
        <v>0</v>
      </c>
      <c r="J318" s="153"/>
      <c r="K318" s="154">
        <v>206</v>
      </c>
      <c r="L318" s="154">
        <v>182.3</v>
      </c>
      <c r="M318" s="153"/>
      <c r="N318" s="153"/>
      <c r="O318" s="153">
        <f t="shared" si="51"/>
        <v>88.49514563106796</v>
      </c>
      <c r="P318" s="153">
        <f aca="true" t="shared" si="56" ref="P318:P331">C318+K318</f>
        <v>206</v>
      </c>
      <c r="Q318" s="153">
        <f aca="true" t="shared" si="57" ref="Q318:Q337">G318+L318</f>
        <v>182.3</v>
      </c>
      <c r="R318" s="153">
        <f t="shared" si="54"/>
        <v>88.49514563106796</v>
      </c>
      <c r="S318" s="105"/>
      <c r="T318" s="106"/>
    </row>
    <row r="319" spans="1:20" ht="77.25" customHeight="1">
      <c r="A319" s="182" t="s">
        <v>316</v>
      </c>
      <c r="B319" s="201" t="s">
        <v>256</v>
      </c>
      <c r="C319" s="153">
        <v>0</v>
      </c>
      <c r="D319" s="153"/>
      <c r="E319" s="153"/>
      <c r="F319" s="153"/>
      <c r="G319" s="154">
        <v>0</v>
      </c>
      <c r="H319" s="153"/>
      <c r="I319" s="153">
        <v>0</v>
      </c>
      <c r="J319" s="153"/>
      <c r="K319" s="154">
        <v>112</v>
      </c>
      <c r="L319" s="154">
        <v>0</v>
      </c>
      <c r="M319" s="153"/>
      <c r="N319" s="153"/>
      <c r="O319" s="153">
        <f t="shared" si="51"/>
        <v>0</v>
      </c>
      <c r="P319" s="153">
        <f t="shared" si="56"/>
        <v>112</v>
      </c>
      <c r="Q319" s="153">
        <f t="shared" si="57"/>
        <v>0</v>
      </c>
      <c r="R319" s="153">
        <f t="shared" si="54"/>
        <v>0</v>
      </c>
      <c r="S319" s="105"/>
      <c r="T319" s="106"/>
    </row>
    <row r="320" spans="1:20" ht="29.25" customHeight="1">
      <c r="A320" s="182" t="s">
        <v>317</v>
      </c>
      <c r="B320" s="201" t="s">
        <v>257</v>
      </c>
      <c r="C320" s="153">
        <v>0</v>
      </c>
      <c r="D320" s="153"/>
      <c r="E320" s="153"/>
      <c r="F320" s="153"/>
      <c r="G320" s="154">
        <v>0</v>
      </c>
      <c r="H320" s="153"/>
      <c r="I320" s="153">
        <v>0</v>
      </c>
      <c r="J320" s="153"/>
      <c r="K320" s="154">
        <v>93971.7</v>
      </c>
      <c r="L320" s="154">
        <v>93785.4</v>
      </c>
      <c r="M320" s="153"/>
      <c r="N320" s="153"/>
      <c r="O320" s="153">
        <f t="shared" si="51"/>
        <v>99.8017488243801</v>
      </c>
      <c r="P320" s="153">
        <f t="shared" si="56"/>
        <v>93971.7</v>
      </c>
      <c r="Q320" s="153">
        <f t="shared" si="57"/>
        <v>93785.4</v>
      </c>
      <c r="R320" s="153">
        <f t="shared" si="54"/>
        <v>99.8017488243801</v>
      </c>
      <c r="S320" s="105"/>
      <c r="T320" s="106"/>
    </row>
    <row r="321" spans="1:20" ht="33" customHeight="1">
      <c r="A321" s="182" t="s">
        <v>258</v>
      </c>
      <c r="B321" s="201" t="s">
        <v>259</v>
      </c>
      <c r="C321" s="153">
        <v>222.2</v>
      </c>
      <c r="D321" s="153"/>
      <c r="E321" s="153"/>
      <c r="F321" s="153"/>
      <c r="G321" s="154">
        <v>222.2</v>
      </c>
      <c r="H321" s="153"/>
      <c r="I321" s="153">
        <f>G321/C321*100</f>
        <v>100</v>
      </c>
      <c r="J321" s="153"/>
      <c r="K321" s="154">
        <v>0</v>
      </c>
      <c r="L321" s="154">
        <v>0</v>
      </c>
      <c r="M321" s="153"/>
      <c r="N321" s="153"/>
      <c r="O321" s="153">
        <v>0</v>
      </c>
      <c r="P321" s="153">
        <f t="shared" si="56"/>
        <v>222.2</v>
      </c>
      <c r="Q321" s="153">
        <f t="shared" si="57"/>
        <v>222.2</v>
      </c>
      <c r="R321" s="153">
        <f t="shared" si="54"/>
        <v>100</v>
      </c>
      <c r="S321" s="105"/>
      <c r="T321" s="106"/>
    </row>
    <row r="322" spans="1:20" ht="120.75" customHeight="1" hidden="1">
      <c r="A322" s="183" t="s">
        <v>260</v>
      </c>
      <c r="B322" s="201" t="s">
        <v>261</v>
      </c>
      <c r="C322" s="153"/>
      <c r="D322" s="153"/>
      <c r="E322" s="153"/>
      <c r="F322" s="153"/>
      <c r="G322" s="154"/>
      <c r="H322" s="153"/>
      <c r="I322" s="153">
        <v>0</v>
      </c>
      <c r="J322" s="153"/>
      <c r="K322" s="154">
        <v>0</v>
      </c>
      <c r="L322" s="154">
        <v>0</v>
      </c>
      <c r="M322" s="153"/>
      <c r="N322" s="153"/>
      <c r="O322" s="153" t="e">
        <f t="shared" si="51"/>
        <v>#DIV/0!</v>
      </c>
      <c r="P322" s="153">
        <f t="shared" si="56"/>
        <v>0</v>
      </c>
      <c r="Q322" s="153">
        <f t="shared" si="57"/>
        <v>0</v>
      </c>
      <c r="R322" s="153" t="e">
        <f t="shared" si="54"/>
        <v>#DIV/0!</v>
      </c>
      <c r="S322" s="105"/>
      <c r="T322" s="106"/>
    </row>
    <row r="323" spans="1:20" ht="27.75" customHeight="1">
      <c r="A323" s="182" t="s">
        <v>318</v>
      </c>
      <c r="B323" s="201" t="s">
        <v>262</v>
      </c>
      <c r="C323" s="153">
        <v>218.2</v>
      </c>
      <c r="D323" s="153"/>
      <c r="E323" s="153"/>
      <c r="F323" s="153"/>
      <c r="G323" s="154">
        <v>65.2</v>
      </c>
      <c r="H323" s="153"/>
      <c r="I323" s="153">
        <f aca="true" t="shared" si="58" ref="I323:I328">G323/C323*100</f>
        <v>29.88084326306141</v>
      </c>
      <c r="J323" s="153"/>
      <c r="K323" s="154">
        <v>0</v>
      </c>
      <c r="L323" s="154">
        <v>0</v>
      </c>
      <c r="M323" s="153"/>
      <c r="N323" s="153"/>
      <c r="O323" s="153">
        <v>0</v>
      </c>
      <c r="P323" s="153">
        <f t="shared" si="56"/>
        <v>218.2</v>
      </c>
      <c r="Q323" s="153">
        <f t="shared" si="57"/>
        <v>65.2</v>
      </c>
      <c r="R323" s="153">
        <f t="shared" si="54"/>
        <v>29.88084326306141</v>
      </c>
      <c r="S323" s="105"/>
      <c r="T323" s="106"/>
    </row>
    <row r="324" spans="1:20" ht="33" customHeight="1">
      <c r="A324" s="182" t="s">
        <v>410</v>
      </c>
      <c r="B324" s="202" t="s">
        <v>263</v>
      </c>
      <c r="C324" s="113">
        <f>C326+C328+C329+C330+C331</f>
        <v>18448</v>
      </c>
      <c r="D324" s="113">
        <f>D325+D326+D327+D329+D330+D331+D332</f>
        <v>0</v>
      </c>
      <c r="E324" s="113">
        <f>E325+E326+E327+E329+E330+E331+E332</f>
        <v>0</v>
      </c>
      <c r="F324" s="113">
        <f>F325+F326+F327+F329+F330+F331+F332</f>
        <v>0</v>
      </c>
      <c r="G324" s="113">
        <f>G326+G328+G329+G330+G331</f>
        <v>14388.2</v>
      </c>
      <c r="H324" s="113">
        <f>H325+H326+H327+H329+H330+H331+H332</f>
        <v>0</v>
      </c>
      <c r="I324" s="113">
        <f t="shared" si="58"/>
        <v>77.99327840416306</v>
      </c>
      <c r="J324" s="113">
        <f>J325+J326+J327+J329+J330+J331+J332</f>
        <v>0</v>
      </c>
      <c r="K324" s="113">
        <f>K325+K326+K327+K329+K330+K331+K332</f>
        <v>11123.2</v>
      </c>
      <c r="L324" s="113">
        <f>L325+L326+L327+L329+L330+L331+L332</f>
        <v>10102.3</v>
      </c>
      <c r="M324" s="113"/>
      <c r="N324" s="113"/>
      <c r="O324" s="113">
        <f t="shared" si="51"/>
        <v>90.82188578826236</v>
      </c>
      <c r="P324" s="113">
        <f t="shared" si="56"/>
        <v>29571.2</v>
      </c>
      <c r="Q324" s="113">
        <f t="shared" si="57"/>
        <v>24490.5</v>
      </c>
      <c r="R324" s="113">
        <f t="shared" si="54"/>
        <v>82.81875608700356</v>
      </c>
      <c r="S324" s="105"/>
      <c r="T324" s="106"/>
    </row>
    <row r="325" spans="1:20" ht="37.5" customHeight="1" hidden="1">
      <c r="A325" s="182" t="s">
        <v>319</v>
      </c>
      <c r="B325" s="188" t="s">
        <v>264</v>
      </c>
      <c r="C325" s="153">
        <v>0</v>
      </c>
      <c r="D325" s="153"/>
      <c r="E325" s="153"/>
      <c r="F325" s="153"/>
      <c r="G325" s="154">
        <v>0</v>
      </c>
      <c r="H325" s="153"/>
      <c r="I325" s="113" t="e">
        <f t="shared" si="58"/>
        <v>#DIV/0!</v>
      </c>
      <c r="J325" s="153"/>
      <c r="K325" s="154">
        <v>0</v>
      </c>
      <c r="L325" s="154">
        <v>0</v>
      </c>
      <c r="M325" s="153"/>
      <c r="N325" s="153"/>
      <c r="O325" s="153">
        <v>0</v>
      </c>
      <c r="P325" s="153">
        <f t="shared" si="56"/>
        <v>0</v>
      </c>
      <c r="Q325" s="153">
        <f t="shared" si="57"/>
        <v>0</v>
      </c>
      <c r="R325" s="153" t="e">
        <f t="shared" si="54"/>
        <v>#DIV/0!</v>
      </c>
      <c r="S325" s="105"/>
      <c r="T325" s="106"/>
    </row>
    <row r="326" spans="1:20" ht="52.5" customHeight="1">
      <c r="A326" s="182" t="s">
        <v>265</v>
      </c>
      <c r="B326" s="203" t="s">
        <v>266</v>
      </c>
      <c r="C326" s="153">
        <v>385</v>
      </c>
      <c r="D326" s="153"/>
      <c r="E326" s="153"/>
      <c r="F326" s="153"/>
      <c r="G326" s="154">
        <v>384.8</v>
      </c>
      <c r="H326" s="153"/>
      <c r="I326" s="153">
        <f t="shared" si="58"/>
        <v>99.94805194805195</v>
      </c>
      <c r="J326" s="153"/>
      <c r="K326" s="154">
        <v>0</v>
      </c>
      <c r="L326" s="154">
        <v>0</v>
      </c>
      <c r="M326" s="153"/>
      <c r="N326" s="153"/>
      <c r="O326" s="153">
        <v>0</v>
      </c>
      <c r="P326" s="153">
        <f t="shared" si="56"/>
        <v>385</v>
      </c>
      <c r="Q326" s="153">
        <f t="shared" si="57"/>
        <v>384.8</v>
      </c>
      <c r="R326" s="153">
        <f t="shared" si="54"/>
        <v>99.94805194805195</v>
      </c>
      <c r="S326" s="105"/>
      <c r="T326" s="106"/>
    </row>
    <row r="327" spans="1:20" ht="24.75" customHeight="1" hidden="1">
      <c r="A327" s="182" t="s">
        <v>267</v>
      </c>
      <c r="B327" s="190" t="s">
        <v>268</v>
      </c>
      <c r="C327" s="153"/>
      <c r="D327" s="153"/>
      <c r="E327" s="153"/>
      <c r="F327" s="153"/>
      <c r="G327" s="154"/>
      <c r="H327" s="153"/>
      <c r="I327" s="153" t="e">
        <f t="shared" si="58"/>
        <v>#DIV/0!</v>
      </c>
      <c r="J327" s="153"/>
      <c r="K327" s="154">
        <v>0</v>
      </c>
      <c r="L327" s="154">
        <v>0</v>
      </c>
      <c r="M327" s="153"/>
      <c r="N327" s="153"/>
      <c r="O327" s="153">
        <v>0</v>
      </c>
      <c r="P327" s="153">
        <f t="shared" si="56"/>
        <v>0</v>
      </c>
      <c r="Q327" s="153">
        <f t="shared" si="57"/>
        <v>0</v>
      </c>
      <c r="R327" s="153" t="e">
        <f t="shared" si="54"/>
        <v>#DIV/0!</v>
      </c>
      <c r="S327" s="105"/>
      <c r="T327" s="106"/>
    </row>
    <row r="328" spans="1:20" ht="24.75" customHeight="1">
      <c r="A328" s="182" t="s">
        <v>267</v>
      </c>
      <c r="B328" s="204">
        <v>8330</v>
      </c>
      <c r="C328" s="153">
        <v>199</v>
      </c>
      <c r="D328" s="153"/>
      <c r="E328" s="153"/>
      <c r="F328" s="153"/>
      <c r="G328" s="154">
        <v>0</v>
      </c>
      <c r="H328" s="153"/>
      <c r="I328" s="153">
        <f t="shared" si="58"/>
        <v>0</v>
      </c>
      <c r="J328" s="153"/>
      <c r="K328" s="154">
        <v>0</v>
      </c>
      <c r="L328" s="154">
        <v>0</v>
      </c>
      <c r="M328" s="153"/>
      <c r="N328" s="153"/>
      <c r="O328" s="153">
        <v>0</v>
      </c>
      <c r="P328" s="153">
        <f t="shared" si="56"/>
        <v>199</v>
      </c>
      <c r="Q328" s="153">
        <f t="shared" si="57"/>
        <v>0</v>
      </c>
      <c r="R328" s="153">
        <f t="shared" si="54"/>
        <v>0</v>
      </c>
      <c r="S328" s="105"/>
      <c r="T328" s="106"/>
    </row>
    <row r="329" spans="1:20" ht="34.5" customHeight="1">
      <c r="A329" s="182" t="s">
        <v>320</v>
      </c>
      <c r="B329" s="185" t="s">
        <v>269</v>
      </c>
      <c r="C329" s="153">
        <v>0</v>
      </c>
      <c r="D329" s="153"/>
      <c r="E329" s="153"/>
      <c r="F329" s="153"/>
      <c r="G329" s="154">
        <v>0</v>
      </c>
      <c r="H329" s="153"/>
      <c r="I329" s="153">
        <v>0</v>
      </c>
      <c r="J329" s="153"/>
      <c r="K329" s="154">
        <v>11123.2</v>
      </c>
      <c r="L329" s="154">
        <v>10102.3</v>
      </c>
      <c r="M329" s="153"/>
      <c r="N329" s="153"/>
      <c r="O329" s="153">
        <f t="shared" si="51"/>
        <v>90.82188578826236</v>
      </c>
      <c r="P329" s="153">
        <f t="shared" si="56"/>
        <v>11123.2</v>
      </c>
      <c r="Q329" s="153">
        <f t="shared" si="57"/>
        <v>10102.3</v>
      </c>
      <c r="R329" s="153">
        <f t="shared" si="54"/>
        <v>90.82188578826236</v>
      </c>
      <c r="S329" s="105"/>
      <c r="T329" s="106"/>
    </row>
    <row r="330" spans="1:20" ht="36" customHeight="1">
      <c r="A330" s="182" t="s">
        <v>321</v>
      </c>
      <c r="B330" s="185" t="s">
        <v>270</v>
      </c>
      <c r="C330" s="153">
        <v>5946.6</v>
      </c>
      <c r="D330" s="153"/>
      <c r="E330" s="153"/>
      <c r="F330" s="153"/>
      <c r="G330" s="154">
        <v>5900.1</v>
      </c>
      <c r="H330" s="153"/>
      <c r="I330" s="153">
        <f aca="true" t="shared" si="59" ref="I330:I338">G330/C330*100</f>
        <v>99.21804056099283</v>
      </c>
      <c r="J330" s="153"/>
      <c r="K330" s="154">
        <v>0</v>
      </c>
      <c r="L330" s="154">
        <v>0</v>
      </c>
      <c r="M330" s="153"/>
      <c r="N330" s="153"/>
      <c r="O330" s="153">
        <v>0</v>
      </c>
      <c r="P330" s="153">
        <f t="shared" si="56"/>
        <v>5946.6</v>
      </c>
      <c r="Q330" s="153">
        <f t="shared" si="57"/>
        <v>5900.1</v>
      </c>
      <c r="R330" s="153">
        <f t="shared" si="54"/>
        <v>99.21804056099283</v>
      </c>
      <c r="S330" s="105"/>
      <c r="T330" s="106"/>
    </row>
    <row r="331" spans="1:20" ht="27.75" customHeight="1">
      <c r="A331" s="182" t="s">
        <v>271</v>
      </c>
      <c r="B331" s="185" t="s">
        <v>272</v>
      </c>
      <c r="C331" s="153">
        <v>11917.4</v>
      </c>
      <c r="D331" s="153"/>
      <c r="E331" s="153"/>
      <c r="F331" s="153"/>
      <c r="G331" s="154">
        <v>8103.3</v>
      </c>
      <c r="H331" s="153"/>
      <c r="I331" s="153">
        <f t="shared" si="59"/>
        <v>67.99553593904712</v>
      </c>
      <c r="J331" s="153"/>
      <c r="K331" s="154">
        <v>0</v>
      </c>
      <c r="L331" s="154">
        <v>0</v>
      </c>
      <c r="M331" s="153"/>
      <c r="N331" s="153"/>
      <c r="O331" s="153">
        <v>0</v>
      </c>
      <c r="P331" s="153">
        <f t="shared" si="56"/>
        <v>11917.4</v>
      </c>
      <c r="Q331" s="153">
        <f t="shared" si="57"/>
        <v>8103.3</v>
      </c>
      <c r="R331" s="153">
        <f t="shared" si="54"/>
        <v>67.99553593904712</v>
      </c>
      <c r="S331" s="105"/>
      <c r="T331" s="106"/>
    </row>
    <row r="332" spans="1:20" ht="0.75" customHeight="1">
      <c r="A332" s="182" t="s">
        <v>273</v>
      </c>
      <c r="B332" s="158" t="s">
        <v>274</v>
      </c>
      <c r="C332" s="153"/>
      <c r="D332" s="153"/>
      <c r="E332" s="153"/>
      <c r="F332" s="153"/>
      <c r="G332" s="154"/>
      <c r="H332" s="153"/>
      <c r="I332" s="153" t="e">
        <f t="shared" si="59"/>
        <v>#DIV/0!</v>
      </c>
      <c r="J332" s="153"/>
      <c r="K332" s="154">
        <v>0</v>
      </c>
      <c r="L332" s="154">
        <v>0</v>
      </c>
      <c r="M332" s="153"/>
      <c r="N332" s="153"/>
      <c r="O332" s="153">
        <v>0</v>
      </c>
      <c r="P332" s="153">
        <v>0</v>
      </c>
      <c r="Q332" s="153">
        <f t="shared" si="57"/>
        <v>0</v>
      </c>
      <c r="R332" s="153">
        <v>0</v>
      </c>
      <c r="S332" s="105"/>
      <c r="T332" s="106"/>
    </row>
    <row r="333" spans="1:20" ht="33.75" customHeight="1">
      <c r="A333" s="186" t="s">
        <v>275</v>
      </c>
      <c r="B333" s="192" t="s">
        <v>276</v>
      </c>
      <c r="C333" s="113">
        <f>C334+C335+C336+C337</f>
        <v>1717.6</v>
      </c>
      <c r="D333" s="113">
        <f>D334+D335+D336+D337</f>
        <v>0</v>
      </c>
      <c r="E333" s="113">
        <f>E334+E335+E336+E337</f>
        <v>0</v>
      </c>
      <c r="F333" s="113">
        <f>F334+F335+F336+F337</f>
        <v>0</v>
      </c>
      <c r="G333" s="113">
        <f>G334+G335+G336+G337</f>
        <v>1717.1</v>
      </c>
      <c r="H333" s="113"/>
      <c r="I333" s="113">
        <f t="shared" si="59"/>
        <v>99.97088961341407</v>
      </c>
      <c r="J333" s="113"/>
      <c r="K333" s="165">
        <f>K334+K335+K336+K337</f>
        <v>982.4</v>
      </c>
      <c r="L333" s="165">
        <f>L334+L335+L336+L337</f>
        <v>967.6</v>
      </c>
      <c r="M333" s="113"/>
      <c r="N333" s="113"/>
      <c r="O333" s="113">
        <f t="shared" si="51"/>
        <v>98.49348534201955</v>
      </c>
      <c r="P333" s="113">
        <f>C333+K333</f>
        <v>2700</v>
      </c>
      <c r="Q333" s="113">
        <f t="shared" si="57"/>
        <v>2684.7</v>
      </c>
      <c r="R333" s="113">
        <f t="shared" si="54"/>
        <v>99.43333333333332</v>
      </c>
      <c r="S333" s="105"/>
      <c r="T333" s="106"/>
    </row>
    <row r="334" spans="1:20" ht="2.25" customHeight="1" hidden="1">
      <c r="A334" s="127" t="s">
        <v>284</v>
      </c>
      <c r="B334" s="185" t="s">
        <v>285</v>
      </c>
      <c r="C334" s="153"/>
      <c r="D334" s="153"/>
      <c r="E334" s="153"/>
      <c r="F334" s="153"/>
      <c r="G334" s="154"/>
      <c r="H334" s="153"/>
      <c r="I334" s="113" t="e">
        <f t="shared" si="59"/>
        <v>#DIV/0!</v>
      </c>
      <c r="J334" s="153"/>
      <c r="K334" s="154">
        <v>0</v>
      </c>
      <c r="L334" s="154">
        <v>0</v>
      </c>
      <c r="M334" s="153"/>
      <c r="N334" s="153"/>
      <c r="O334" s="153">
        <v>0</v>
      </c>
      <c r="P334" s="153">
        <f>C334+K334</f>
        <v>0</v>
      </c>
      <c r="Q334" s="153">
        <f t="shared" si="57"/>
        <v>0</v>
      </c>
      <c r="R334" s="153" t="e">
        <f t="shared" si="54"/>
        <v>#DIV/0!</v>
      </c>
      <c r="S334" s="105"/>
      <c r="T334" s="106"/>
    </row>
    <row r="335" spans="1:20" ht="59.25" customHeight="1" hidden="1">
      <c r="A335" s="182" t="s">
        <v>286</v>
      </c>
      <c r="B335" s="185" t="s">
        <v>287</v>
      </c>
      <c r="C335" s="153"/>
      <c r="D335" s="153"/>
      <c r="E335" s="153"/>
      <c r="F335" s="153"/>
      <c r="G335" s="154"/>
      <c r="H335" s="153"/>
      <c r="I335" s="113" t="e">
        <f t="shared" si="59"/>
        <v>#DIV/0!</v>
      </c>
      <c r="J335" s="153"/>
      <c r="K335" s="154">
        <v>0</v>
      </c>
      <c r="L335" s="154">
        <v>0</v>
      </c>
      <c r="M335" s="153"/>
      <c r="N335" s="153"/>
      <c r="O335" s="153">
        <v>0</v>
      </c>
      <c r="P335" s="153">
        <f>C335+K335</f>
        <v>0</v>
      </c>
      <c r="Q335" s="153">
        <f t="shared" si="57"/>
        <v>0</v>
      </c>
      <c r="R335" s="153" t="e">
        <f t="shared" si="54"/>
        <v>#DIV/0!</v>
      </c>
      <c r="S335" s="105"/>
      <c r="T335" s="106"/>
    </row>
    <row r="336" spans="1:22" s="175" customFormat="1" ht="26.25" hidden="1">
      <c r="A336" s="205" t="s">
        <v>89</v>
      </c>
      <c r="B336" s="206" t="s">
        <v>277</v>
      </c>
      <c r="C336" s="207">
        <v>0</v>
      </c>
      <c r="D336" s="207"/>
      <c r="E336" s="207"/>
      <c r="F336" s="207"/>
      <c r="G336" s="207">
        <v>0</v>
      </c>
      <c r="H336" s="207"/>
      <c r="I336" s="208" t="e">
        <f t="shared" si="59"/>
        <v>#DIV/0!</v>
      </c>
      <c r="J336" s="207"/>
      <c r="K336" s="207">
        <v>0</v>
      </c>
      <c r="L336" s="207">
        <v>0</v>
      </c>
      <c r="M336" s="207"/>
      <c r="N336" s="207"/>
      <c r="O336" s="207">
        <v>0</v>
      </c>
      <c r="P336" s="207">
        <f>C336+K336</f>
        <v>0</v>
      </c>
      <c r="Q336" s="207">
        <f t="shared" si="57"/>
        <v>0</v>
      </c>
      <c r="R336" s="207" t="e">
        <f t="shared" si="54"/>
        <v>#DIV/0!</v>
      </c>
      <c r="S336" s="172"/>
      <c r="T336" s="173"/>
      <c r="U336" s="174"/>
      <c r="V336" s="174"/>
    </row>
    <row r="337" spans="1:20" ht="59.25" customHeight="1">
      <c r="A337" s="118" t="s">
        <v>278</v>
      </c>
      <c r="B337" s="209" t="s">
        <v>279</v>
      </c>
      <c r="C337" s="153">
        <v>1717.6</v>
      </c>
      <c r="D337" s="153"/>
      <c r="E337" s="153"/>
      <c r="F337" s="153"/>
      <c r="G337" s="154">
        <v>1717.1</v>
      </c>
      <c r="H337" s="153"/>
      <c r="I337" s="153">
        <f t="shared" si="59"/>
        <v>99.97088961341407</v>
      </c>
      <c r="J337" s="153"/>
      <c r="K337" s="154">
        <v>982.4</v>
      </c>
      <c r="L337" s="154">
        <v>967.6</v>
      </c>
      <c r="M337" s="153"/>
      <c r="N337" s="153"/>
      <c r="O337" s="153">
        <f t="shared" si="51"/>
        <v>98.49348534201955</v>
      </c>
      <c r="P337" s="153">
        <f>C337+K337</f>
        <v>2700</v>
      </c>
      <c r="Q337" s="153">
        <f t="shared" si="57"/>
        <v>2684.7</v>
      </c>
      <c r="R337" s="153">
        <f t="shared" si="54"/>
        <v>99.43333333333332</v>
      </c>
      <c r="S337" s="105"/>
      <c r="T337" s="106"/>
    </row>
    <row r="338" spans="1:20" ht="34.5" customHeight="1">
      <c r="A338" s="116" t="s">
        <v>280</v>
      </c>
      <c r="B338" s="164"/>
      <c r="C338" s="113">
        <f aca="true" t="shared" si="60" ref="C338:H338">C188+C294+C281+C280+C324+C333</f>
        <v>1995779.9</v>
      </c>
      <c r="D338" s="113">
        <f t="shared" si="60"/>
        <v>0</v>
      </c>
      <c r="E338" s="113">
        <f t="shared" si="60"/>
        <v>0</v>
      </c>
      <c r="F338" s="113">
        <f t="shared" si="60"/>
        <v>0</v>
      </c>
      <c r="G338" s="113">
        <f t="shared" si="60"/>
        <v>1868199.8000000003</v>
      </c>
      <c r="H338" s="113" t="e">
        <f t="shared" si="60"/>
        <v>#REF!</v>
      </c>
      <c r="I338" s="113">
        <f t="shared" si="59"/>
        <v>93.60750651913071</v>
      </c>
      <c r="J338" s="113" t="e">
        <f>J188+J294+J281+J280+J324+J333</f>
        <v>#REF!</v>
      </c>
      <c r="K338" s="113">
        <f>K333+K324+K294+K281+K280+K188</f>
        <v>499240.8</v>
      </c>
      <c r="L338" s="113">
        <f>L333+L324+L294+L281+L280+L188</f>
        <v>477314.30000000005</v>
      </c>
      <c r="M338" s="113">
        <f>M188+M294+M281+M280+M324+M333</f>
        <v>0</v>
      </c>
      <c r="N338" s="113">
        <f>N188+N294+N281+N280+N324+N333</f>
        <v>0</v>
      </c>
      <c r="O338" s="113">
        <f t="shared" si="51"/>
        <v>95.60803123462667</v>
      </c>
      <c r="P338" s="113">
        <f>P188+P294+P281+P280+P324+P333</f>
        <v>2495020.7</v>
      </c>
      <c r="Q338" s="113">
        <f>Q188+Q294+Q281+Q280+Q324+Q333</f>
        <v>2345514.1000000006</v>
      </c>
      <c r="R338" s="113">
        <f t="shared" si="54"/>
        <v>94.00780121784162</v>
      </c>
      <c r="S338" s="105"/>
      <c r="T338" s="106"/>
    </row>
    <row r="339" spans="1:22" s="131" customFormat="1" ht="34.5" customHeight="1">
      <c r="A339" s="227" t="s">
        <v>363</v>
      </c>
      <c r="B339" s="228"/>
      <c r="C339" s="228"/>
      <c r="D339" s="228"/>
      <c r="E339" s="228"/>
      <c r="F339" s="228"/>
      <c r="G339" s="228"/>
      <c r="H339" s="228"/>
      <c r="I339" s="228"/>
      <c r="J339" s="228"/>
      <c r="K339" s="228"/>
      <c r="L339" s="228"/>
      <c r="M339" s="228"/>
      <c r="N339" s="228"/>
      <c r="O339" s="228"/>
      <c r="P339" s="228"/>
      <c r="Q339" s="228"/>
      <c r="R339" s="229"/>
      <c r="S339" s="212"/>
      <c r="T339" s="129"/>
      <c r="U339" s="130"/>
      <c r="V339" s="130"/>
    </row>
    <row r="340" spans="1:22" s="216" customFormat="1" ht="74.25" customHeight="1">
      <c r="A340" s="217" t="s">
        <v>364</v>
      </c>
      <c r="B340" s="218">
        <v>402202</v>
      </c>
      <c r="C340" s="219">
        <v>0</v>
      </c>
      <c r="D340" s="219"/>
      <c r="E340" s="219"/>
      <c r="F340" s="219"/>
      <c r="G340" s="219">
        <v>0</v>
      </c>
      <c r="H340" s="219"/>
      <c r="I340" s="219">
        <v>0</v>
      </c>
      <c r="J340" s="219"/>
      <c r="K340" s="219">
        <v>3448.2</v>
      </c>
      <c r="L340" s="219">
        <v>1947</v>
      </c>
      <c r="M340" s="219"/>
      <c r="N340" s="219"/>
      <c r="O340" s="219">
        <f t="shared" si="51"/>
        <v>56.464242213328696</v>
      </c>
      <c r="P340" s="219">
        <f>C340+K340</f>
        <v>3448.2</v>
      </c>
      <c r="Q340" s="219">
        <f>G340+L340</f>
        <v>1947</v>
      </c>
      <c r="R340" s="219">
        <f t="shared" si="54"/>
        <v>56.464242213328696</v>
      </c>
      <c r="S340" s="213"/>
      <c r="T340" s="214"/>
      <c r="U340" s="215"/>
      <c r="V340" s="215"/>
    </row>
    <row r="341" spans="1:22" s="216" customFormat="1" ht="34.5" customHeight="1">
      <c r="A341" s="220" t="s">
        <v>361</v>
      </c>
      <c r="B341" s="221"/>
      <c r="C341" s="222">
        <f>C338+C340</f>
        <v>1995779.9</v>
      </c>
      <c r="D341" s="222">
        <f aca="true" t="shared" si="61" ref="D341:R341">D338+D340</f>
        <v>0</v>
      </c>
      <c r="E341" s="222">
        <f t="shared" si="61"/>
        <v>0</v>
      </c>
      <c r="F341" s="222">
        <f t="shared" si="61"/>
        <v>0</v>
      </c>
      <c r="G341" s="222">
        <f t="shared" si="61"/>
        <v>1868199.8000000003</v>
      </c>
      <c r="H341" s="222" t="e">
        <f t="shared" si="61"/>
        <v>#REF!</v>
      </c>
      <c r="I341" s="222">
        <f t="shared" si="61"/>
        <v>93.60750651913071</v>
      </c>
      <c r="J341" s="222" t="e">
        <f t="shared" si="61"/>
        <v>#REF!</v>
      </c>
      <c r="K341" s="222">
        <f t="shared" si="61"/>
        <v>502689</v>
      </c>
      <c r="L341" s="222">
        <f t="shared" si="61"/>
        <v>479261.30000000005</v>
      </c>
      <c r="M341" s="222">
        <f t="shared" si="61"/>
        <v>0</v>
      </c>
      <c r="N341" s="222">
        <f t="shared" si="61"/>
        <v>0</v>
      </c>
      <c r="O341" s="222">
        <f t="shared" si="61"/>
        <v>152.07227344795535</v>
      </c>
      <c r="P341" s="222">
        <f t="shared" si="61"/>
        <v>2498468.9000000004</v>
      </c>
      <c r="Q341" s="222">
        <f t="shared" si="61"/>
        <v>2347461.1000000006</v>
      </c>
      <c r="R341" s="222">
        <f t="shared" si="61"/>
        <v>150.4720434311703</v>
      </c>
      <c r="S341" s="213"/>
      <c r="T341" s="214"/>
      <c r="U341" s="215"/>
      <c r="V341" s="215"/>
    </row>
    <row r="342" spans="1:18" ht="69.75" customHeight="1">
      <c r="A342" s="210"/>
      <c r="B342" s="211"/>
      <c r="C342" s="138"/>
      <c r="D342" s="138"/>
      <c r="E342" s="138"/>
      <c r="F342" s="138"/>
      <c r="G342" s="138"/>
      <c r="H342" s="138"/>
      <c r="I342" s="138"/>
      <c r="J342" s="138"/>
      <c r="K342" s="139"/>
      <c r="L342" s="139"/>
      <c r="M342" s="139">
        <f>M188+M280+M281+M294+M324+M333</f>
        <v>0</v>
      </c>
      <c r="N342" s="139">
        <f>N188+N280+N281+N294+N324+N333</f>
        <v>0</v>
      </c>
      <c r="O342" s="138"/>
      <c r="P342" s="138"/>
      <c r="Q342" s="138"/>
      <c r="R342" s="138"/>
    </row>
    <row r="343" spans="1:18" ht="129" customHeight="1">
      <c r="A343" s="232" t="s">
        <v>411</v>
      </c>
      <c r="B343" s="232"/>
      <c r="C343" s="232"/>
      <c r="D343" s="232"/>
      <c r="E343" s="232"/>
      <c r="F343" s="232"/>
      <c r="G343" s="142"/>
      <c r="H343" s="143"/>
      <c r="I343" s="143"/>
      <c r="J343" s="143"/>
      <c r="K343" s="144"/>
      <c r="L343" s="144"/>
      <c r="M343" s="144"/>
      <c r="N343" s="144"/>
      <c r="O343" s="144"/>
      <c r="P343" s="145" t="s">
        <v>412</v>
      </c>
      <c r="Q343" s="146"/>
      <c r="R343" s="147"/>
    </row>
    <row r="344" spans="1:18" ht="30">
      <c r="A344" s="56"/>
      <c r="B344" s="56"/>
      <c r="C344" s="58"/>
      <c r="D344" s="56"/>
      <c r="E344" s="56"/>
      <c r="F344" s="56"/>
      <c r="G344" s="55"/>
      <c r="H344" s="56"/>
      <c r="I344" s="56"/>
      <c r="J344" s="56"/>
      <c r="K344" s="59"/>
      <c r="L344" s="60"/>
      <c r="M344" s="57"/>
      <c r="N344" s="57"/>
      <c r="O344" s="140"/>
      <c r="P344" s="140"/>
      <c r="Q344" s="141"/>
      <c r="R344" s="57"/>
    </row>
    <row r="345" spans="1:18" ht="18.75" customHeight="1">
      <c r="A345" s="56"/>
      <c r="B345" s="56"/>
      <c r="C345" s="58"/>
      <c r="D345" s="56"/>
      <c r="E345" s="56"/>
      <c r="F345" s="56"/>
      <c r="G345" s="55"/>
      <c r="H345" s="56"/>
      <c r="I345" s="56"/>
      <c r="J345" s="56"/>
      <c r="K345" s="59"/>
      <c r="L345" s="60"/>
      <c r="M345" s="57"/>
      <c r="N345" s="57"/>
      <c r="O345" s="57"/>
      <c r="P345" s="57"/>
      <c r="Q345" s="60"/>
      <c r="R345" s="57"/>
    </row>
    <row r="346" spans="1:18" ht="18">
      <c r="A346" s="56"/>
      <c r="B346" s="56"/>
      <c r="C346" s="58"/>
      <c r="D346" s="56"/>
      <c r="E346" s="56"/>
      <c r="F346" s="56"/>
      <c r="G346" s="55"/>
      <c r="H346" s="56"/>
      <c r="I346" s="56"/>
      <c r="J346" s="56"/>
      <c r="K346" s="59"/>
      <c r="L346" s="60"/>
      <c r="M346" s="57"/>
      <c r="N346" s="57"/>
      <c r="O346" s="57"/>
      <c r="P346" s="57"/>
      <c r="Q346" s="60"/>
      <c r="R346" s="57"/>
    </row>
    <row r="347" spans="1:18" ht="18">
      <c r="A347" s="56"/>
      <c r="B347" s="56"/>
      <c r="C347" s="58"/>
      <c r="D347" s="56"/>
      <c r="E347" s="56"/>
      <c r="F347" s="56"/>
      <c r="G347" s="55"/>
      <c r="H347" s="56"/>
      <c r="I347" s="56"/>
      <c r="J347" s="56"/>
      <c r="K347" s="59"/>
      <c r="L347" s="60"/>
      <c r="M347" s="57"/>
      <c r="N347" s="57"/>
      <c r="O347" s="57"/>
      <c r="P347" s="57"/>
      <c r="Q347" s="60"/>
      <c r="R347" s="57"/>
    </row>
    <row r="348" spans="1:18" ht="18">
      <c r="A348" s="56"/>
      <c r="B348" s="56"/>
      <c r="C348" s="58"/>
      <c r="D348" s="56"/>
      <c r="E348" s="56"/>
      <c r="F348" s="56"/>
      <c r="G348" s="55"/>
      <c r="H348" s="56"/>
      <c r="I348" s="56"/>
      <c r="J348" s="56"/>
      <c r="K348" s="59"/>
      <c r="L348" s="60"/>
      <c r="M348" s="57"/>
      <c r="N348" s="57"/>
      <c r="O348" s="57"/>
      <c r="P348" s="57"/>
      <c r="Q348" s="60"/>
      <c r="R348" s="57"/>
    </row>
    <row r="349" spans="1:18" ht="18">
      <c r="A349" s="56"/>
      <c r="B349" s="56"/>
      <c r="C349" s="58"/>
      <c r="D349" s="56"/>
      <c r="E349" s="56"/>
      <c r="F349" s="56"/>
      <c r="G349" s="55"/>
      <c r="H349" s="56"/>
      <c r="I349" s="56"/>
      <c r="J349" s="56"/>
      <c r="K349" s="59"/>
      <c r="L349" s="60"/>
      <c r="M349" s="57"/>
      <c r="N349" s="57"/>
      <c r="O349" s="57"/>
      <c r="P349" s="57"/>
      <c r="Q349" s="60"/>
      <c r="R349" s="57"/>
    </row>
    <row r="350" spans="1:18" ht="59.25">
      <c r="A350" s="36"/>
      <c r="B350" s="36"/>
      <c r="C350" s="37"/>
      <c r="D350" s="36"/>
      <c r="E350" s="36"/>
      <c r="F350" s="36"/>
      <c r="G350" s="41"/>
      <c r="H350" s="36"/>
      <c r="I350" s="36"/>
      <c r="J350" s="36"/>
      <c r="K350" s="38"/>
      <c r="L350" s="39"/>
      <c r="M350" s="40"/>
      <c r="N350" s="40"/>
      <c r="O350" s="40"/>
      <c r="P350" s="40"/>
      <c r="Q350" s="39"/>
      <c r="R350" s="40"/>
    </row>
    <row r="351" spans="1:18" ht="59.25">
      <c r="A351" s="36"/>
      <c r="B351" s="36"/>
      <c r="C351" s="37"/>
      <c r="D351" s="36"/>
      <c r="E351" s="36"/>
      <c r="F351" s="36"/>
      <c r="G351" s="41"/>
      <c r="H351" s="36"/>
      <c r="I351" s="36"/>
      <c r="J351" s="36"/>
      <c r="K351" s="38"/>
      <c r="L351" s="39"/>
      <c r="M351" s="40"/>
      <c r="N351" s="40"/>
      <c r="O351" s="40"/>
      <c r="P351" s="40"/>
      <c r="Q351" s="39"/>
      <c r="R351" s="40"/>
    </row>
    <row r="352" spans="1:18" ht="59.25">
      <c r="A352" s="36"/>
      <c r="B352" s="36"/>
      <c r="C352" s="37"/>
      <c r="D352" s="36"/>
      <c r="E352" s="36"/>
      <c r="F352" s="36"/>
      <c r="G352" s="41"/>
      <c r="H352" s="36"/>
      <c r="I352" s="36"/>
      <c r="J352" s="36"/>
      <c r="K352" s="38"/>
      <c r="L352" s="39"/>
      <c r="M352" s="40"/>
      <c r="N352" s="40"/>
      <c r="O352" s="40"/>
      <c r="P352" s="40"/>
      <c r="Q352" s="39"/>
      <c r="R352" s="40"/>
    </row>
    <row r="353" spans="1:18" ht="59.25">
      <c r="A353" s="36"/>
      <c r="B353" s="36"/>
      <c r="C353" s="37"/>
      <c r="D353" s="36"/>
      <c r="E353" s="36"/>
      <c r="F353" s="36"/>
      <c r="G353" s="41"/>
      <c r="H353" s="36"/>
      <c r="I353" s="36"/>
      <c r="J353" s="36"/>
      <c r="K353" s="38"/>
      <c r="L353" s="39"/>
      <c r="M353" s="40"/>
      <c r="N353" s="40"/>
      <c r="O353" s="40"/>
      <c r="P353" s="40"/>
      <c r="Q353" s="39"/>
      <c r="R353" s="40"/>
    </row>
    <row r="354" spans="1:18" ht="59.25">
      <c r="A354" s="36"/>
      <c r="B354" s="36"/>
      <c r="C354" s="37"/>
      <c r="D354" s="36"/>
      <c r="E354" s="36"/>
      <c r="F354" s="36"/>
      <c r="G354" s="41"/>
      <c r="H354" s="36"/>
      <c r="I354" s="36"/>
      <c r="J354" s="36"/>
      <c r="K354" s="38"/>
      <c r="L354" s="39"/>
      <c r="M354" s="40"/>
      <c r="N354" s="40"/>
      <c r="O354" s="40"/>
      <c r="P354" s="40"/>
      <c r="Q354" s="39"/>
      <c r="R354" s="40"/>
    </row>
    <row r="355" spans="1:18" ht="59.25">
      <c r="A355" s="36"/>
      <c r="B355" s="36"/>
      <c r="C355" s="37"/>
      <c r="D355" s="36"/>
      <c r="E355" s="36"/>
      <c r="F355" s="36"/>
      <c r="G355" s="41"/>
      <c r="H355" s="36"/>
      <c r="I355" s="36"/>
      <c r="J355" s="36"/>
      <c r="K355" s="38"/>
      <c r="L355" s="39"/>
      <c r="M355" s="40"/>
      <c r="N355" s="40"/>
      <c r="O355" s="40"/>
      <c r="P355" s="40"/>
      <c r="Q355" s="39"/>
      <c r="R355" s="40"/>
    </row>
    <row r="356" spans="1:18" ht="59.25">
      <c r="A356" s="36"/>
      <c r="B356" s="36"/>
      <c r="C356" s="37"/>
      <c r="D356" s="36"/>
      <c r="E356" s="36"/>
      <c r="F356" s="36"/>
      <c r="G356" s="41"/>
      <c r="H356" s="36"/>
      <c r="I356" s="36"/>
      <c r="J356" s="36"/>
      <c r="K356" s="38"/>
      <c r="L356" s="39"/>
      <c r="M356" s="40"/>
      <c r="N356" s="40"/>
      <c r="O356" s="40"/>
      <c r="P356" s="40"/>
      <c r="Q356" s="39"/>
      <c r="R356" s="40"/>
    </row>
    <row r="357" ht="58.5">
      <c r="G357" s="42"/>
    </row>
    <row r="358" ht="58.5">
      <c r="G358" s="42"/>
    </row>
    <row r="359" ht="58.5">
      <c r="G359" s="42"/>
    </row>
    <row r="360" ht="58.5">
      <c r="G360" s="42"/>
    </row>
    <row r="361" ht="58.5">
      <c r="G361" s="42"/>
    </row>
    <row r="362" ht="58.5">
      <c r="G362" s="42"/>
    </row>
    <row r="363" ht="58.5">
      <c r="G363" s="42"/>
    </row>
    <row r="364" ht="58.5">
      <c r="G364" s="42"/>
    </row>
    <row r="365" ht="58.5">
      <c r="G365" s="42"/>
    </row>
    <row r="366" ht="58.5">
      <c r="G366" s="42"/>
    </row>
    <row r="367" ht="58.5">
      <c r="G367" s="42"/>
    </row>
    <row r="368" ht="58.5">
      <c r="G368" s="42"/>
    </row>
    <row r="369" ht="58.5">
      <c r="G369" s="42"/>
    </row>
    <row r="370" ht="58.5">
      <c r="G370" s="42"/>
    </row>
    <row r="371" ht="58.5">
      <c r="G371" s="42"/>
    </row>
    <row r="372" ht="58.5">
      <c r="G372" s="42"/>
    </row>
    <row r="373" ht="58.5">
      <c r="G373" s="42"/>
    </row>
    <row r="374" ht="58.5">
      <c r="G374" s="42"/>
    </row>
    <row r="375" ht="58.5">
      <c r="G375" s="42"/>
    </row>
    <row r="376" ht="58.5">
      <c r="G376" s="42"/>
    </row>
    <row r="377" ht="58.5">
      <c r="G377" s="42"/>
    </row>
    <row r="378" ht="58.5">
      <c r="G378" s="42"/>
    </row>
    <row r="379" ht="58.5">
      <c r="G379" s="42"/>
    </row>
    <row r="380" ht="58.5">
      <c r="G380" s="42"/>
    </row>
    <row r="381" ht="58.5">
      <c r="G381" s="42"/>
    </row>
    <row r="382" ht="58.5">
      <c r="G382" s="42"/>
    </row>
    <row r="383" ht="58.5">
      <c r="G383" s="42"/>
    </row>
    <row r="384" ht="58.5">
      <c r="G384" s="42"/>
    </row>
    <row r="385" ht="58.5">
      <c r="G385" s="42"/>
    </row>
    <row r="386" ht="58.5">
      <c r="G386" s="42"/>
    </row>
    <row r="387" ht="58.5">
      <c r="G387" s="42"/>
    </row>
    <row r="388" ht="58.5">
      <c r="G388" s="42"/>
    </row>
    <row r="389" ht="58.5">
      <c r="G389" s="42"/>
    </row>
    <row r="390" ht="58.5">
      <c r="G390" s="42"/>
    </row>
    <row r="391" ht="58.5">
      <c r="G391" s="42"/>
    </row>
    <row r="392" ht="58.5">
      <c r="G392" s="42"/>
    </row>
    <row r="393" ht="58.5">
      <c r="G393" s="42"/>
    </row>
    <row r="394" ht="58.5">
      <c r="G394" s="42"/>
    </row>
    <row r="395" ht="58.5">
      <c r="G395" s="42"/>
    </row>
    <row r="396" ht="58.5">
      <c r="G396" s="42"/>
    </row>
    <row r="397" ht="58.5">
      <c r="G397" s="42"/>
    </row>
    <row r="398" ht="58.5">
      <c r="G398" s="42"/>
    </row>
    <row r="399" ht="58.5">
      <c r="G399" s="42"/>
    </row>
    <row r="400" ht="58.5">
      <c r="G400" s="42"/>
    </row>
    <row r="401" ht="58.5">
      <c r="G401" s="42"/>
    </row>
    <row r="402" ht="58.5">
      <c r="G402" s="42"/>
    </row>
  </sheetData>
  <sheetProtection/>
  <mergeCells count="96">
    <mergeCell ref="K192:K193"/>
    <mergeCell ref="R161:R162"/>
    <mergeCell ref="L192:L193"/>
    <mergeCell ref="P110:P111"/>
    <mergeCell ref="G159:G160"/>
    <mergeCell ref="I159:I160"/>
    <mergeCell ref="P147:P157"/>
    <mergeCell ref="I110:I111"/>
    <mergeCell ref="R159:R160"/>
    <mergeCell ref="Q161:Q162"/>
    <mergeCell ref="C9:J9"/>
    <mergeCell ref="D10:D14"/>
    <mergeCell ref="S10:S14"/>
    <mergeCell ref="G161:G162"/>
    <mergeCell ref="I161:I162"/>
    <mergeCell ref="P161:P162"/>
    <mergeCell ref="S134:S135"/>
    <mergeCell ref="Q147:Q157"/>
    <mergeCell ref="I147:I157"/>
    <mergeCell ref="P159:P160"/>
    <mergeCell ref="S9:V9"/>
    <mergeCell ref="V10:V14"/>
    <mergeCell ref="T134:T135"/>
    <mergeCell ref="R147:R157"/>
    <mergeCell ref="Q159:Q160"/>
    <mergeCell ref="T132:T133"/>
    <mergeCell ref="S132:S133"/>
    <mergeCell ref="R10:R14"/>
    <mergeCell ref="T10:T14"/>
    <mergeCell ref="K10:K14"/>
    <mergeCell ref="O110:O111"/>
    <mergeCell ref="G110:G111"/>
    <mergeCell ref="K110:K111"/>
    <mergeCell ref="Q110:Q111"/>
    <mergeCell ref="G10:G14"/>
    <mergeCell ref="L110:L111"/>
    <mergeCell ref="A147:A157"/>
    <mergeCell ref="B9:B14"/>
    <mergeCell ref="E10:E14"/>
    <mergeCell ref="I10:I14"/>
    <mergeCell ref="L10:L14"/>
    <mergeCell ref="F10:F14"/>
    <mergeCell ref="G147:G157"/>
    <mergeCell ref="C147:C157"/>
    <mergeCell ref="C10:C14"/>
    <mergeCell ref="H10:H14"/>
    <mergeCell ref="G132:G133"/>
    <mergeCell ref="R192:R193"/>
    <mergeCell ref="A161:A162"/>
    <mergeCell ref="B161:B162"/>
    <mergeCell ref="A6:R6"/>
    <mergeCell ref="A7:R7"/>
    <mergeCell ref="K9:O9"/>
    <mergeCell ref="P9:R9"/>
    <mergeCell ref="J10:J14"/>
    <mergeCell ref="B132:B133"/>
    <mergeCell ref="K205:K206"/>
    <mergeCell ref="R207:R208"/>
    <mergeCell ref="P207:P208"/>
    <mergeCell ref="Q207:Q208"/>
    <mergeCell ref="L1:R1"/>
    <mergeCell ref="L2:R2"/>
    <mergeCell ref="L3:R3"/>
    <mergeCell ref="L4:R4"/>
    <mergeCell ref="A187:R187"/>
    <mergeCell ref="I192:I193"/>
    <mergeCell ref="K5:Q5"/>
    <mergeCell ref="A15:R15"/>
    <mergeCell ref="A110:A111"/>
    <mergeCell ref="B110:B111"/>
    <mergeCell ref="R110:R111"/>
    <mergeCell ref="C110:C111"/>
    <mergeCell ref="A9:A14"/>
    <mergeCell ref="Q10:Q14"/>
    <mergeCell ref="O10:O14"/>
    <mergeCell ref="P10:P14"/>
    <mergeCell ref="B192:B193"/>
    <mergeCell ref="G192:G193"/>
    <mergeCell ref="A159:A160"/>
    <mergeCell ref="A205:A206"/>
    <mergeCell ref="O192:O193"/>
    <mergeCell ref="B205:B206"/>
    <mergeCell ref="C192:C193"/>
    <mergeCell ref="L205:L206"/>
    <mergeCell ref="C205:C206"/>
    <mergeCell ref="G205:G206"/>
    <mergeCell ref="B159:B160"/>
    <mergeCell ref="C159:C160"/>
    <mergeCell ref="A339:R339"/>
    <mergeCell ref="T198:T199"/>
    <mergeCell ref="A343:F343"/>
    <mergeCell ref="B147:B157"/>
    <mergeCell ref="C161:C162"/>
    <mergeCell ref="I207:I208"/>
    <mergeCell ref="O207:O208"/>
    <mergeCell ref="A192:A193"/>
  </mergeCells>
  <printOptions/>
  <pageMargins left="0.3937007874015748" right="0.3937007874015748" top="1.1811023622047245" bottom="0.7874015748031497" header="0.8267716535433072" footer="0.1968503937007874"/>
  <pageSetup fitToHeight="13" fitToWidth="1" horizontalDpi="600" verticalDpi="600" orientation="landscape" paperSize="9" scale="39" r:id="rId2"/>
  <headerFooter differentFirst="1" alignWithMargins="0">
    <oddHeader xml:space="preserve">&amp;C&amp;"Times New Roman,обычный"&amp;26&amp;P&amp;R&amp;"Times New Roman,обычный"&amp;26Продовження додатка </oddHeader>
  </headerFooter>
  <rowBreaks count="3" manualBreakCount="3">
    <brk id="181" max="255" man="1"/>
    <brk id="200" max="255" man="1"/>
    <brk id="3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Горисполком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Зикеева</dc:creator>
  <cp:keywords/>
  <dc:description/>
  <cp:lastModifiedBy>User</cp:lastModifiedBy>
  <cp:lastPrinted>2021-02-02T12:28:29Z</cp:lastPrinted>
  <dcterms:created xsi:type="dcterms:W3CDTF">2001-12-13T09:49:55Z</dcterms:created>
  <dcterms:modified xsi:type="dcterms:W3CDTF">2021-02-03T09:01:46Z</dcterms:modified>
  <cp:category/>
  <cp:version/>
  <cp:contentType/>
  <cp:contentStatus/>
</cp:coreProperties>
</file>