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92" windowWidth="10560" windowHeight="8568" activeTab="0"/>
  </bookViews>
  <sheets>
    <sheet name="04.2021" sheetId="1" r:id="rId1"/>
  </sheets>
  <definedNames>
    <definedName name="_xlfn.AGGREGATE" hidden="1">#NAME?</definedName>
    <definedName name="_xlnm.Print_Titles" localSheetId="0">'04.2021'!$11:$11</definedName>
    <definedName name="_xlnm.Print_Area" localSheetId="0">'04.2021'!$A$1:$J$257</definedName>
  </definedNames>
  <calcPr fullCalcOnLoad="1"/>
</workbook>
</file>

<file path=xl/sharedStrings.xml><?xml version="1.0" encoding="utf-8"?>
<sst xmlns="http://schemas.openxmlformats.org/spreadsheetml/2006/main" count="334" uniqueCount="195">
  <si>
    <t>Х</t>
  </si>
  <si>
    <t>УСЬОГО</t>
  </si>
  <si>
    <t>Код Функціональної класифікації видатків та кредитування бюджету</t>
  </si>
  <si>
    <t>0490</t>
  </si>
  <si>
    <t>Департамент з гуманітарних питань  міської ради</t>
  </si>
  <si>
    <t>1500000</t>
  </si>
  <si>
    <t>Департамент житлово-комунального господарства та будівництва міської ради</t>
  </si>
  <si>
    <t>0443</t>
  </si>
  <si>
    <t>1510000</t>
  </si>
  <si>
    <t>0600000</t>
  </si>
  <si>
    <t>0610000</t>
  </si>
  <si>
    <t>Будівництво установ та закладів соціальної сфери</t>
  </si>
  <si>
    <t>0617321</t>
  </si>
  <si>
    <t>0700000</t>
  </si>
  <si>
    <t>0710000</t>
  </si>
  <si>
    <t>Управління охорони здоров'я  міської ради</t>
  </si>
  <si>
    <t>у тому числі</t>
  </si>
  <si>
    <t>Реконструкція будівлі дитячої спортивної школи  КЗ «СК «Прометей» КМР за адресою: просп.Аношкіна, 109, м.Кам’янське Дніпропетровської області (ПКД)</t>
  </si>
  <si>
    <t>2017-2019</t>
  </si>
  <si>
    <t>1517330</t>
  </si>
  <si>
    <t>7330</t>
  </si>
  <si>
    <t>Реконструкція адміністративної будівлі комплексу нежитлових будівель та споруд за адресою: просп.Аношкіна, 3А, м Кам’янське (ПКД)</t>
  </si>
  <si>
    <t>Орган з питань охорони здоров`я</t>
  </si>
  <si>
    <t>Орган з питань будівництва</t>
  </si>
  <si>
    <t>Реконструкція адміністративної будівлі за адресою: проспект Василя Стуса, 10/12 в м.Кам’янське. Коригування 2</t>
  </si>
  <si>
    <t>1517324</t>
  </si>
  <si>
    <t>7324</t>
  </si>
  <si>
    <t>Будівництво установ та закладів культури</t>
  </si>
  <si>
    <t>Орган з питань освіти і науки</t>
  </si>
  <si>
    <t>1517368</t>
  </si>
  <si>
    <t>Виконання інвестиційних проектів за рахунок субвенцій з інших бюджетів</t>
  </si>
  <si>
    <t>у тому числі субвенція з державного бюджету місцевим бюджетам на проведення робіт, пов’язаних зі створенням і забезпеченням функціонування центрів надання адміністративних послуг, у тому числі послуг соціального характеру, в форматі «Прозорий офіс»</t>
  </si>
  <si>
    <t xml:space="preserve">Будівництво палацу спорту за адресою: вул. Вячеслава Чорновола, 67Е, м.Кам’янське, Дніпропетровської області (об'єкт незавершеного будівництва "Тренувальна база з баскетболу по вул. В.В.Щербицького у м.Дніпродзержинськ (Дніпропетровська область)") </t>
  </si>
  <si>
    <t>Реконструкція адміністративної будівлі за адресою: вул.Затишна, буд.3 в м.Кам’янське. Коригування ( в т.ч. ПКД)</t>
  </si>
  <si>
    <t>Будівництво інших об’єктів комунальної власності</t>
  </si>
  <si>
    <t>0810</t>
  </si>
  <si>
    <t>1517366</t>
  </si>
  <si>
    <t>Реалізація проектів в рамках Надзвичайної кредитної програми для відновлення України</t>
  </si>
  <si>
    <t>у тому числі 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</si>
  <si>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Реконструкція окремо розташованої будівлі комунального закладу «Навчально-виховний комплекс «Гімназія №11 – спеціалізована школа з поглибленим вивченням іноземних мов І ступеня – дошкільний навчальний заклад «Еврика» Кам’янської міської ради за адресою: вул. 9 Травня, 18 </t>
  </si>
  <si>
    <t xml:space="preserve">Реконструкція комунального закладу «Спеціалізована школа з поглибленим вивченням іноземних мов І ступеня – колегіум №16» Кам’янської міської ради за адресою: просп. Тараса Шевченка, 8, м.Кам’янське </t>
  </si>
  <si>
    <t xml:space="preserve">Будівництво мультифункціонального майданчику для занять ігровими видами спорту за адресою: просп.Перемоги,63 м.Кам’янське Дніпропетровської області (в т.ч. ПКД) 
</t>
  </si>
  <si>
    <t>Будівництво мультифункціонального майданчику для занять ігровими видами спорту за адресою: вул.Пушкіна,14Б сел.Карнаухівка м.Кам’янське Дніпропетровської області (в т.ч. ПКД)</t>
  </si>
  <si>
    <t>Будівництво льодової арени в районі комунального підприємства «Спортивний комбінат «Прометей» по проспекту Аношкіна у м.Кам’янське (у т.ч. ПКД)</t>
  </si>
  <si>
    <t>Секретар міської ради</t>
  </si>
  <si>
    <t>1515045</t>
  </si>
  <si>
    <t>Будівництво мультифункціональних майданчиків для занять ігровими видами спорту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</si>
  <si>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</si>
  <si>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</si>
  <si>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</si>
  <si>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</si>
  <si>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</si>
  <si>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</si>
  <si>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 у бюджетному періоді, гривень</t>
  </si>
  <si>
    <t xml:space="preserve"> Рівень готовності  об’єкта на кінець бюджетного періоду, % </t>
  </si>
  <si>
    <t>Найменування головного розпорядника коштів міського бюджету/ відповідального виконавця,                                                найменування бюджетної програми
згідно з Типовою програмною класифікацію                                                                                                                                             видатків та кредитування місцевого бюджету</t>
  </si>
  <si>
    <t>1517640</t>
  </si>
  <si>
    <t>0470</t>
  </si>
  <si>
    <t>Заходи з енергозбереження</t>
  </si>
  <si>
    <t>2019-2020</t>
  </si>
  <si>
    <t>2020-2021</t>
  </si>
  <si>
    <t>Реконструкція комунального закладу «Середня загальноосвітня школа №28» Кам'янської міської ради за адресою: Дніпропетровська область, м.Кам'янське, вул.Криворізька, 41</t>
  </si>
  <si>
    <t>Реконструкція лікарні (пологового будинку) комунального некомерційного підприємства Кам’янської міської ради «Міська лікарня №9» за адресою: м.Кам’янське, просп.Аношкіна, 72. Коригування</t>
  </si>
  <si>
    <t>2016-2021</t>
  </si>
  <si>
    <t xml:space="preserve">Реконструкція будівлі майстерні загальноосвітньої школи №40 під амбулаторію №3 КЗОЗ КМР "Центр ПМСД №1" за адресою: проспект Наддніпрянський, 3 м. Кам'янське </t>
  </si>
  <si>
    <t>0617324</t>
  </si>
  <si>
    <t>0717322</t>
  </si>
  <si>
    <t xml:space="preserve">у тому числі за рахунок зовнішнього місцевого запозичення шляхом залучення кредиту від Північної Екологічної Фінансової Корпорації (НЕФКО) </t>
  </si>
  <si>
    <t>«Реконструкція адміністративної будівлі за адресою: вул.Затишна, буд.3 в м.Кам’янське.» Коригування</t>
  </si>
  <si>
    <t>в тому числі за рахунок місцевого внутрішнього запозичення (кредиту) від АКЦІОНЕРНОГО ТОВАРИСТВА «ДЕРЖАВНИЙ ОЩАДНИЙ БАНК УКРАЇНИ»</t>
  </si>
  <si>
    <t>"Реконструкція стадіону КЗ "Середня загальноосвітня школа № 18" Кам'янської міської ради вул. Звенигородська, 31, м.Кам'янське Дніпропетровської області</t>
  </si>
  <si>
    <t>«Реконструкція лівобережного парку КП КМР «Лівобережний парк» за адресою: просп.Металургів, 1 м.Кам’янське» (в т.ч. ПВР)</t>
  </si>
  <si>
    <t>«Реконструкція комунального закладу «Середня загальноосвітня школа №20 ім. О. І. Стовби» Кам’янської міської ради за адресою: вул. Стовби, 2, м. Кам’янське» (в т.ч. ПВР)</t>
  </si>
  <si>
    <t>«Будівництво стрільбища для кульової стрільби за адресою: м.Кам’янське, вул.Лохвицького» (в т.ч. ПВР)</t>
  </si>
  <si>
    <t xml:space="preserve">Додаток 5   </t>
  </si>
  <si>
    <t xml:space="preserve">до рішення міської ради </t>
  </si>
  <si>
    <t>2019-2021</t>
  </si>
  <si>
    <t>2018-2021</t>
  </si>
  <si>
    <t>2017-2021</t>
  </si>
  <si>
    <t xml:space="preserve">2018-2021 </t>
  </si>
  <si>
    <t>Наталія КТІТАРОВА</t>
  </si>
  <si>
    <t>04571000000</t>
  </si>
  <si>
    <t>2900000</t>
  </si>
  <si>
    <t>2910000</t>
  </si>
  <si>
    <t>2917330</t>
  </si>
  <si>
    <t>Орган з питань захисту населення і територій від надзвичайних ситуацій техногенного та природного характеру</t>
  </si>
  <si>
    <t>Управління з питань надзвичайних ситуацій та цивільного захисту населення міської ради</t>
  </si>
  <si>
    <t xml:space="preserve">«Капітальний ремонт будівлі «Комунальний заклад «Середня загальноосвітня школа №34» Кам’янської міської ради» за адресою: м. Кам’янське, вул. Дорожна, 22» </t>
  </si>
  <si>
    <t xml:space="preserve">«Капітальний ремонт будівлі комунального закладу «Дошкільний навчальний заклад (ясла-садок) № 39 «Ромашка» Кам’янської міської ради за адресою: Дніпропетровська область, м. Кам’янське, вул. Сурська, 174-А» </t>
  </si>
  <si>
    <t>«Капітальний ремонт приміщень північного блоку будівлі Комунального закладу «Інклюзивно-ресурсний центр «Світ дитинства» Кам’янської міської ради» за адресою: вул. Дунайська, 35, м. Кам’янське Дніпропетровської області»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</si>
  <si>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№9» Кам’янської міської ради, за адресою: м. Кам’янське, вул. Долматова, 13»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</si>
  <si>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№10» Кам’янської міської ради, за адресою: м. Кам’янське, пр. Аношкіна, 121»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</si>
  <si>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№21» Кам’янської міської ради, за адресою: м. Кам’янське, бульвар Героїв, 22» (в тому числі ПКД)</t>
  </si>
  <si>
    <t>«Капітальний ремонт приміщення (улаштування ресурсної кімнати) комунального закладу «Навчально-виховний комплекс «Загальноосвітній навчальний заклад – дошкільний навчальний заклад» №24» Кам’янської міської ради, за адресою: м. Кам’янське, вул. Лікарняна, 51» (в тому числі ПКД)</t>
  </si>
  <si>
    <t>«Капітальний ремонт приміщення (улаштування ресурсної кімнати) комунального закладу «Гімназія №27» Кам’янської міської ради, за адресою: м. Кам’янське, вул. Залізняка, 19»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</si>
  <si>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№28» Кам’янської міської ради, за адресою: м. Кам’янське, вул. Криворізька,41» (в тому числі ПКД)</t>
  </si>
  <si>
    <t>«Капітальний ремонт приміщення (улаштування ресурсної кімнати) комунального закладу «Гімназія №32» Кам’янської міської ради, за адресою: м. Кам’янське, вул. Івана Сірка, 44» (в тому числі ПКД)</t>
  </si>
  <si>
    <t>«Капітальний ремонт приміщення (улаштування ресурсної кімнати) комунального закладу «Навчально-виховний комплекс №37 імені Максима Самойловича» Кам’янської міської ради, за адресою: м. Кам’янське, вул. В.Чорновола, 34/22» (в тому числі ПКД)</t>
  </si>
  <si>
    <t>«Капітальний ремонт приміщення (улаштування ресурсної кімнати) комунального закладу «Середня загальноосвітня школа №44» Кам’янської міської ради, за адресою: м. Кам’янське, вул. Воїнів-афганців, 7А» (в тому числі ПКД)</t>
  </si>
  <si>
    <t>«Капітальний ремонт навчального кабінету під STEM-лабораторії комунального закладу «Технічний ліцей імені Анатолія Лигуна» Кам’янської міської ради, за адресою: м. Кам’янське, площа Гагаріна, 1» (в тому числі ПКД)</t>
  </si>
  <si>
    <t>«Капітальний ремонт навчального кабінету під STEM-лабораторії комунального закладу «Навчально-виховне об'єднання «Ліцей нових інформаційних технологій – загальноосвітній навчальний заклад І-ІІ ступенів – дошкільний навчальний заклад» Кам’янської міської ради, за адресою: м. Кам’янське, пр. Перемоги, 47» (в тому числі ПКД)</t>
  </si>
  <si>
    <t>«Капітальний ремонт навчального кабінету під STEM-лабораторії комунального закладу «Навчально-виховне об'єднання «Навчально-виховний комплекс «Загальноосвітній навчальний заклад І-ІІ ступенів – академічний ліцей №15» Кам’янської міської ради, за адресою: м. Кам’янське, вул.40 років Перемоги, 10» (в тому числі ПКД)</t>
  </si>
  <si>
    <t>«Капітальний ремонт фасаду та заміна вікон «Комунальний заклад «Дошкільний навчальний заклад (ясла - садок) – №29 «Світлячок» Кам’янської міської ради, за адресою: м. Кам’янське, вул. Дунайська, 35» (в тому числі ПКД)</t>
  </si>
  <si>
    <t>«Реконструкція приміщення басейну «Комунальний заклад «Дошкільний навчальний заклад (ясла-садок) – центр розвитку дитини №30 «Мальва» Кам’янської міської ради, за адресою: м. Кам’янське, бульвар Незалежності, 11» (в тому числі ПКД)</t>
  </si>
  <si>
    <t>«Капітальний ремонт баскетбольно-волейбольного майданчика комунального закладу «Ліцей №1»  Кам’янської міської ради, за адресою: м. Кам’янське, вул. Миколи Лисенка, 2А» (в тому числі ПКД)</t>
  </si>
  <si>
    <t>«Капітальний ремонт цеху горячої продукції комунального закладу «Дошкільний навчальний заклад (ясла - садок) – центр розвитку дитини №1 «Ясочка» Кам’янської міської ради, за адресою: м. Кам’янське, вул. Харківська, 33» (в тому числі ПКД)</t>
  </si>
  <si>
    <t>«Капітальний ремонт харчоблоку комунального закладу «Дошкільний навчальний заклад  (ясла – садок) №18 «Оленка» Кам’янської міської ради, за адресою: м. Кам’янське, вул. Глаголєва, 19» (в тому числі ПКД)</t>
  </si>
  <si>
    <t>«Капітальний ремонт їдальні комунального закладу «Ліцей №13» Кам’янської міської ради, за адресою: м. Кам’янське, вул. Звенигородська, 42» (в тому числі ПКД)</t>
  </si>
  <si>
    <t>«Капітальний ремонт покрівлі будівлі комунального закладу «Дошкільний навчальний заклад (ясла -садок) №7 «Пролісок»  Кам’янської міської ради за адресою: м. Кам’янське, пр. Аношкіна, 85» (в тому числі ПКД)</t>
  </si>
  <si>
    <t>«Капітальний ремонт покрівлі будівлі комунального закладу «Дошкільний навчальний заклад  (ясла-садок) №15 «Світоч» Кам’янської міської ради за адресою: м. Кам’янське, вул. Короленківська, 75»  (в тому числі ПКД)</t>
  </si>
  <si>
    <t>«Капітальний ремонт покрівлі будівлі комунального закладу «Дошкільний навчальний заклад (ясла-садок) №22 «Казкова країна» Кам’янської міської ради за адресою: м. Кам’янське, вул. Звенигородська, 5»  (в тому числі ПКД)</t>
  </si>
  <si>
    <t>«Капітальний ремонт покрівлі будівлі комунального закладу «Дошкільний навчальний заклад (ясла-садок) №23 «Дзвіночок» Кам’янської міської ради за адресою: м. Кам’янське, вул. В.Чорновола, 77» (в тому числі ПКД)</t>
  </si>
  <si>
    <t>«Капітальний ремонт покрівлі будівлі комунального закладу «Заклад дошкільної освіти (ясла – садок) комбінованого типу №41 «Посмішка» Кам’янської міської ради за адресою: м. Кам’янське, вул. Освітня, 32-а» (в тому числі ПКД)</t>
  </si>
  <si>
    <t>«Капітальний ремонт покрівлі будівлі комунального закладу «Заклад дошкільної освіти №50 «Перлинка»  Кам’янської міської ради за адресою: м. Кам’янське, вулиця Звенигородська, 26» (в тому числі ПКД)</t>
  </si>
  <si>
    <t>«Капітальний ремонт покрівлі будівлі комунального закладу «Середня загальноосвітня школа №22» Кам’янської міської ради за адресою: м. Кам’янське, вул. Глаголєва, 21» (в тому числі ПКД)</t>
  </si>
  <si>
    <t>«Капітальний ремонт фасаду «Комунальний заклад спеціалізованої мистецкої освіти «Мистецька школа №1» Кам’янської міської ради за адресою: м. Кам’янське, вул. Долматова, 21» ( в тому числі ПКД)</t>
  </si>
  <si>
    <t>«Капітальний ремонт будівлі комунального закладу «Навчально-виховний комплекс «Загальноосвітній навчальний заклад – дошкільний навчальний заклад» №3» Кам’янської міської ради, заміна дерев'яних вікон на металопластикові, за адресою: м. Кам’янське, вул. Матросова, 35» (в тому числі ПКД)</t>
  </si>
  <si>
    <t>«Капітальний ремонт реанімаційного відділення КНП КМР «Міська лікарня №9» за адресою: по просп. Аношкіна, 72» (в т.ч. виготовлення ПКД)</t>
  </si>
  <si>
    <t>«Капітальний ремонт внутрішніх приміщень будівлі АЗПСМ № 12 КНП КМР "Центр ПМСД № 3" за адресою: по вул. Менделєєва,21» (в т.ч. виготовлення ПКД)</t>
  </si>
  <si>
    <t>Капітальний ремонт покрівлі «Комунальний заклад Кам’янської міської ради «Кіноконцертний зал «МИР» за адресою: просп. Перемоги, 35 м.Кам’янське</t>
  </si>
  <si>
    <t>Капітальний ремонт частини будівлі комунального закладу «Академічний музично-драматичний театр ім.Лесі Українки м. Кам’янського» Кам’янської міської ради за адресою: вул.Микола Лисенка,24 (в тому числі ПКД)</t>
  </si>
  <si>
    <t>«Капітальний ремонт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I-II ступенів – дошкільний навчальний заклад» Кам’янської міської ради за адресою: проспект Наддніпрянський, 25, м. Кам’янське, Дніпропетровської області»</t>
  </si>
  <si>
    <t>Будівництво «Центру безпеки» (пожежне депо) на лівобережній частині м.Кам'янське (в тому числі проєктно-кошторисна документація)</t>
  </si>
  <si>
    <t>«Капітальний ремонт прибудинкової території за адресою: вул.Сергія Слісаренка, 12А в м.Кам’янське Дніпропетровської області» (ПКД)</t>
  </si>
  <si>
    <t xml:space="preserve">«Капітальний ремонт скверу по проспекту Свободи в м. Кам’янське від проспекту Аношкіна до площі Визволителів» (коригування ПКД) </t>
  </si>
  <si>
    <t>«Реконструкція транспортного вузла на перехресті просп. Аношкіна та просп. Тараса Шевченка в м.Кам’янському Дніпропетровської області» (ПКД)</t>
  </si>
  <si>
    <t>«Нове будівництво мультифункціональних майданчиків для занять ігровими видами спорту за адресою: вул. Пушкіна, смт. Карнаухівка м. Кам’янське Дніпропетровської області» (коригування ПКД)</t>
  </si>
  <si>
    <t>«Реконструкція будівлі майстерні під спортивний комплекс комунального закладу «Гімназія №8» Кам’янської міської ради за адресою: вул. 9 Травня, 16 м.Кам’янське Дніпропетровської області» (ПКД)</t>
  </si>
  <si>
    <t>«Реконструкція частини приміщення І поверху 4-х поверхової будівлі лікувального корпусу КНП КМР «Міський консультативно-діагностичний центр» за адресою: просп.Аношкіна, 67 м.Кам’янське» (в т.ч. виготовлення ПКД)</t>
  </si>
  <si>
    <t>Будівництво¹ освітніх установ та закладів</t>
  </si>
  <si>
    <t>Будівництво¹ установ та закладів культури</t>
  </si>
  <si>
    <t xml:space="preserve">Будівництво¹ медичних установ та закладів </t>
  </si>
  <si>
    <t>Будівництво¹ об'єктів житлово-комунального господарства</t>
  </si>
  <si>
    <t>Будівництво¹ споруд, установ та закладів фізичної культури і спорту</t>
  </si>
  <si>
    <t>Будівництво¹ інших об'єктів комунальної власності</t>
  </si>
  <si>
    <t>(у редакції рішення міської ради</t>
  </si>
  <si>
    <t>Будівництво¹ медичних установ та закладів</t>
  </si>
  <si>
    <t xml:space="preserve">«Будівництво амбулаторії загальної практики сімейної медицини № 2 КНП КМР «ЦПМСД № 3» за адресою: вул. Залізняка, 1, м. Кам’янське». (в т.ч. коригування ПКД) </t>
  </si>
  <si>
    <t>Капітальний ремонт покрівлі житлового будинку №7 по вул. 40 років Перемоги в м. Кам’янське Дніпропетровської області (ПКД)</t>
  </si>
  <si>
    <t>Капітальний ремонт покрівлі житлового будинку №24 по вул. Алтайська в м. Кам’янське Дніпропетровської області (ПКД)</t>
  </si>
  <si>
    <t>Капітальний ремонт покрівлі житлового будинку №33 по вул. Дружби Народів в м. Кам’янське Дніпропетровської області (ПКД)</t>
  </si>
  <si>
    <t xml:space="preserve">Капітальний ремонт покрівлі житлового будинку №19А по вул. Каштанів в м. Кам’янське Дніпропетровської області (ПКД) </t>
  </si>
  <si>
    <t>Капітальний ремонт покрівлі житлового будинку №10Б по вул. Мурахтова в м. Кам’янське Дніпропетровської області (ПКД)</t>
  </si>
  <si>
    <t xml:space="preserve">Капітальний ремонт покрівлі житлового будинку №17 по вул. Ухтомського в м. Кам’янське Дніпропетровської області (ПКД) </t>
  </si>
  <si>
    <t>«Капітальний ремонт дитячого інфекційного відділення (блок Б, В) КНП КМР « Міська лікарня №7» за адресою: м. Кам’янське, вул. Сергія Слісаренка, 3» (в т.ч. виготовлення ПКД)</t>
  </si>
  <si>
    <t>«Капітальний ремонт системи киснезабезпечення КНП КМР «Міська лікарня № 7» за адресою : м. Кам’янське, вул. Сергія Слісаренка, 3» (в т.ч. виготовлення ПКД)</t>
  </si>
  <si>
    <t xml:space="preserve">«Капітальний ремонт травматологічного відділення КНП КМР «Міська лікарня швидкої медичної допомоги» за адресою: Дніпропетровська обл., м. Кам’янське, вул. В.Чорновола, 79а» (в т.ч. виготовлення ПКД) </t>
  </si>
  <si>
    <t>«Капітальний ремонт покрівлі 4-х поверхової будівлі стаціонарного корпусу КНП КМР «Міська лікарня №9» за адресою: вул. Йосипа Манаєнкова, 24 м. Кам’янське» (в т.ч. виготовлення ПКД)</t>
  </si>
  <si>
    <t>«Капітальний ремонт даху терапевтичного корпусу КНП КМР «Міська лікарня №9» по просп. Аношкіна,72 м. Кам’янське» (в т.ч. виготовлення ПКД)</t>
  </si>
  <si>
    <t>«Капітальний ремонт терапевтичного відділення 3-го поверху КНП КМР «Міська лікарня №9» по просп. Аношкіна,72 м. Кам’янське» (в т.ч. виготовлення ПКД)</t>
  </si>
  <si>
    <t>«Капітальний ремонт частини I-ого поверху літера А-1.2 будівлі АЗПСМ № 12 КНП КМР «ЦПМСД №3» за адресою: вул.Менделеєва, буд.21, м.Кам’янське, Дніпропетровська обл.» (в т.ч. виготовлення ПКД)</t>
  </si>
  <si>
    <t>«Капітальний ремонт частини I-ого поверху літера А-1.1 будівлі АЗПСМ  № 12 КНП КМР «ЦПМСД №3» за адресою: вул. Менделеєва, буд.21, м.Кам’янське, Дніпропетровська обл.» (в т.ч. виготовлення ПКД)</t>
  </si>
  <si>
    <t>«Капітальний ремонт частини II-ого поверху літера А-2.1 будівлі АЗПСМ № 12 КНП КМР «ЦПМСД №3» за адресою: вул.Менделеєва, буд.21, м.Кам’янське, Дніпропетровська обл.» (в т.ч. виготовлення ПКД)</t>
  </si>
  <si>
    <t>«Капітальний ремонт частини II -ого поверху літера А-2.2 будівлі АЗПСМ №12 КНП КМР «ЦПМСД №3» за адресою: вул.Менделеєва, буд.21, м.Кам’янське, Дніпропетровська обл.» (в т.ч. виготовлення ПКД)</t>
  </si>
  <si>
    <t>«Капітальний ремонт фасаду будівлі АЗПСМ №12 КНП КМР «ЦПМСД №3» за адресою: вул.Менделеєва, буд.21, м.Кам’янське, Дніпропетровська обл.»  (в т.ч. виготовлення ПКД)</t>
  </si>
  <si>
    <t>«Капітальний ремонт покрівлі будівлі АЗПСМ № 12 КНП КМР «ЦПМСД № 3» за адресою: вул. Менделеєва, буд.21, м.Кам’янське, Дніпропетровська обл.» (в т.ч. виготовлення ПКД)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</si>
  <si>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комунікаційної та соціальної інфраструктури за об’єктами у 2021році</t>
  </si>
  <si>
    <t>«Нове будівництво комплексу мультифункціональних майданчиків для занять ігровими видами спорту за адресою: просп. Конституції в м. Кам’янське Дніпропетровської області»</t>
  </si>
  <si>
    <t>«Нове будівництво комплексу мультифункціональних майданчиків для занять ігровими видами спорту за адресою: просп. Перемоги в м. Кам’янське Дніпропетровської області»</t>
  </si>
  <si>
    <t>Капітальний ремонт покрівлі житлового будинку №45 по вул. Дунайська в м. Кам’янське Дніпропетровської області (ПКД)</t>
  </si>
  <si>
    <t>«Реконструкція будівлі комунального закладу «Дитячо-юнацька спортивна школа №2» Кам’янської міської ради за адресою: вул. Миру, 19А в м.Кам’янське Дніпропетровської області» (ПКД)</t>
  </si>
  <si>
    <t>«Капітальний ремонт терапевтичного відділення КНП КМР «Міська лікарня №7» за адресою: м. Кам’янське, вул. Сергія Слісаренка, 3» (в т.ч. виготовлення ПКД)</t>
  </si>
  <si>
    <t>у тому числі проєктні роботи</t>
  </si>
  <si>
    <t>у т.ч. проєктні роботи</t>
  </si>
  <si>
    <t xml:space="preserve">«Капітальний ремонт покрівлі будівлі комунального закладу «Спеціальний дошкільний навчальний заклад (ясла-садок) №21 «Струмочок» Кам’янської міської ради» за адресою: м.Кам’янське, вул. Звенигородська, 35» (в тому числі ПКД) </t>
  </si>
  <si>
    <t>«Капітальний ремонт покрівлі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І-ІІ ступенів - дошкільний навчальний заклад» Кам’янської міської ради за адресою: просп. Наддніпрянський,25, м.Кам’янське, Дніпропетровської області»</t>
  </si>
  <si>
    <t>«Капітальний ремонт отоларингологічного відділення КНП КМР «Міська лікарня № 7» за адресою: м. Кам’янське, вул. Сергія Слісаренка, 3» (в т.ч. виготовлення ПКД)</t>
  </si>
  <si>
    <t>«Капітальний ремонт відділення політравми КНП КМР «Міська лікарня швидкої медичної допомоги» за адресою: м. Кам’янське, вул. В’ячеслава Чорновола, 79А» (в т.ч. виготовлення ПКД)</t>
  </si>
  <si>
    <t xml:space="preserve">«Капітальний ремонт частини IІ-ох поверхової будівлі (приміщення басейну) КНП КМР «ЦПМСД №3» за адресою: вул.Січеславський шлях, буд.1, м.Кам’янське, Дніпропетровська обл.» (в т.ч. виготовлення ПКД) </t>
  </si>
  <si>
    <t>«Капітальний ремонт покрівлі комунального закладу «Навчально-виховний комплекс «Загальноосвітній навчальний заклад І-ІІ ступенів – академічний ліцей №15» Кам’янської міської ради» за адресою: м. Кам'янське, вул.40 років Перемоги, 10 (в тому числі ПКД)</t>
  </si>
  <si>
    <t>2019-2121</t>
  </si>
  <si>
    <t>«Капітальний ремонт покрівлі будівлі комунального закладу «Гімназія №32» Кам’янської міської ради»</t>
  </si>
  <si>
    <t>Найменування об’єкта будівництва/вид будівельних робіт, у тому числі проектні роботи</t>
  </si>
  <si>
    <t>«Будівництво світлофорного об’єкта на Майдані Героїв у м.Кам’янському» (в т.ч ПКД)</t>
  </si>
  <si>
    <t>«Капітальний ремонт  частини фасаду житлового будинку за адресою: вул. Широка,1,  м.Кам’янське» (в т.ч. ПКД)</t>
  </si>
  <si>
    <t xml:space="preserve"> «Капітальний ремонт  частини фасаду житлового будинку за адресою: просп. Свободи,51,  м.Кам’янське» (в т.ч. ПКД)</t>
  </si>
  <si>
    <t>«Капітальний ремонт  частини фасаду житлового будинку за адресою: просп. Свободи, 49,  м.Кам’янське» (в т.ч. ПКД)</t>
  </si>
  <si>
    <t>«Капітальний ремонт  частини фасаду житлового будинку за адресою: просп. Свободи, 30,  м.Кам’янське» (в т.ч. ПКД)</t>
  </si>
  <si>
    <t>«Капітальний ремонт  частини фасаду житлового будинку за адресою: вул. Лісопильна, 1/28,  м.Кам’янське» (в т.ч. ПКД)</t>
  </si>
  <si>
    <t>«Капітальний ремонт фонтану-каскаду біля Пам’ятника Матері по просп.Свободи у м.Кам’янське». Коригування</t>
  </si>
  <si>
    <t>«Реконструкція стадіону комунального закладу «Навчально-виховний комплекс «Гімназія №11 – спеціалізована школа з поглибленим вивченням іноземних мов І ступеня – дошкільний навчальний заклад «Еврика» Кам’янської міської ради за адресою: вул. Миру, 20» (в т.ч. ПКД)</t>
  </si>
  <si>
    <t>«Капітальний ремонт з модернізації ліфтового обладнання вантажопасажирського ліфта вп.500 кг на 14 зупинок, за адресою: просп.Металургів буд.14, у м.Кам'янське» (ПКД)</t>
  </si>
  <si>
    <t>Капітальний ремонт покрівлі житлового будинку №25 по вул. Гайдамацька в м. Кам’янське Дніпропетровської області (ПКД)</t>
  </si>
  <si>
    <t>«Капітальний ремонт частини будівлі дошкільного навчального закладу (ясла-садок) комбінованого типу «Соняшник» та фізкультурно-оздоровчого відділення комунального закладу «Навчально-виховного об’єднання «Ліцею нових інформаційних технологій – загальноосвітнього навчального закладу І-ІІ ступенів – дошкільний навчальний заклад» Кам’янської міської ради за адресою: просп. Наддніпрянський,25, м.Кам’янське, Дніпропетровської області» (в тому числі ПКД)</t>
  </si>
  <si>
    <t>«Капітальний ремонт будівель комунального закладу «Середня загальноосвітня школа №5 ім.Г.Романової» Кам'янської міської ради за адресою: м. Кам'янське, просп. Свободи, 42»</t>
  </si>
  <si>
    <t>«Капітальний ремонт підпірних стін та каналізації комунального закладу « Ліцей №1 » Кам’янської міської ради »</t>
  </si>
  <si>
    <t>«Капітальний ремонт приміщень південного блоку будівлі Комунального закладу «Інклюзивно-ресурсний центр «Світ дитинства» Кам’янської міської ради» за адресою: вул. Дунайська, 35, м. Кам’янське Дніпропетровської області»</t>
  </si>
  <si>
    <t>Капітальний ремонт покрівлі житлового будинку №9 по вул. Г. Романової в м. Кам’янське Дніпропетровської області (ПКД)</t>
  </si>
  <si>
    <t>Капітальний ремонт покрівлі житлового будинку №10А по вул. Мурахтова в м. Кам’янське Дніпропетровської області (ПКД)</t>
  </si>
  <si>
    <t xml:space="preserve">«Капітальний ремонт фасаду будівлі з заміною вікон «Комунальний заклад «Дошкільний навчальний заклад (дитячий садок) №17 «Червона шапочка» за адресою: м.Кам’янське, вул. Затишна,7» (в тому числі ПКД) </t>
  </si>
  <si>
    <t>«Капітальний ремонт ІV поверху педіатричного відділення ( 4-х поверхової будівлі) стаціонарного корпусу КНП КМР «Міська лікарня №9» за адресою: вул. Йосипа Манаєнкова, 24, м. Кам’янське» (в т.ч. виготовлення ПКД)</t>
  </si>
  <si>
    <t>«Капітальний ремонт  частини фасаду житлового будинку за адресою: просп. Т.Шевченка, 2/28,  м.Кам’янське» (в т.ч. ПКД)</t>
  </si>
  <si>
    <t xml:space="preserve">«Капітальний ремонт квартир №№ 26, 29, 30 житлового будинку №23 по вул. Матросова в м.Кам’янське Дніпропетровської області» (ПКД) </t>
  </si>
  <si>
    <r>
      <t xml:space="preserve">від  </t>
    </r>
    <r>
      <rPr>
        <u val="single"/>
        <sz val="20"/>
        <rFont val="Times New Roman"/>
        <family val="1"/>
      </rPr>
      <t>18.12.2020</t>
    </r>
    <r>
      <rPr>
        <sz val="20"/>
        <rFont val="Times New Roman"/>
        <family val="1"/>
      </rPr>
      <t xml:space="preserve">  №  </t>
    </r>
    <r>
      <rPr>
        <u val="single"/>
        <sz val="20"/>
        <rFont val="Times New Roman"/>
        <family val="1"/>
      </rPr>
      <t>32-03/VIII</t>
    </r>
  </si>
  <si>
    <r>
      <t xml:space="preserve">від  </t>
    </r>
    <r>
      <rPr>
        <u val="single"/>
        <sz val="20"/>
        <rFont val="Times New Roman"/>
        <family val="1"/>
      </rPr>
      <t xml:space="preserve">                </t>
    </r>
    <r>
      <rPr>
        <sz val="20"/>
        <rFont val="Times New Roman"/>
        <family val="1"/>
      </rPr>
      <t xml:space="preserve"> № </t>
    </r>
    <r>
      <rPr>
        <u val="single"/>
        <sz val="20"/>
        <rFont val="Times New Roman"/>
        <family val="1"/>
      </rPr>
      <t xml:space="preserve">          /VIII</t>
    </r>
    <r>
      <rPr>
        <sz val="2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</si>
</sst>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0_ ;[Red]\-#,##0.00\ "/>
    <numFmt numFmtId="219" formatCode="#,##0.000_ ;[Red]\-#,##0.000\ "/>
    <numFmt numFmtId="220" formatCode="#,##0.0000_ ;[Red]\-#,##0.0000\ "/>
    <numFmt numFmtId="221" formatCode="0.0000000"/>
    <numFmt numFmtId="222" formatCode="0.000000"/>
    <numFmt numFmtId="223" formatCode="0.00000"/>
    <numFmt numFmtId="224" formatCode="0.000"/>
    <numFmt numFmtId="225" formatCode="#,##0.000000"/>
    <numFmt numFmtId="226" formatCode="#,##0.0\ _₽"/>
    <numFmt numFmtId="227" formatCode="#,##0.00;[Red]#,##0.00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i/>
      <sz val="20"/>
      <name val="Times New Roman"/>
      <family val="1"/>
    </font>
    <font>
      <i/>
      <sz val="24"/>
      <name val="Times New Roman"/>
      <family val="1"/>
    </font>
    <font>
      <i/>
      <sz val="11"/>
      <name val="Times New Roman"/>
      <family val="1"/>
    </font>
    <font>
      <u val="single"/>
      <sz val="22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sz val="21"/>
      <name val="Times New Roman"/>
      <family val="1"/>
    </font>
    <font>
      <b/>
      <i/>
      <sz val="13"/>
      <name val="Times New Roman"/>
      <family val="1"/>
    </font>
    <font>
      <u val="single"/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72">
    <xf numFmtId="0" fontId="0" fillId="0" borderId="0" xfId="0" applyAlignment="1">
      <alignment/>
    </xf>
    <xf numFmtId="2" fontId="23" fillId="0" borderId="0" xfId="0" applyNumberFormat="1" applyFont="1" applyFill="1" applyAlignment="1" applyProtection="1">
      <alignment vertical="center" wrapText="1"/>
      <protection/>
    </xf>
    <xf numFmtId="2" fontId="23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37" fillId="0" borderId="0" xfId="0" applyNumberFormat="1" applyFont="1" applyFill="1" applyAlignment="1">
      <alignment vertical="center" wrapText="1"/>
    </xf>
    <xf numFmtId="2" fontId="36" fillId="0" borderId="0" xfId="0" applyNumberFormat="1" applyFont="1" applyFill="1" applyAlignment="1">
      <alignment vertical="center" wrapText="1"/>
    </xf>
    <xf numFmtId="2" fontId="24" fillId="4" borderId="0" xfId="0" applyNumberFormat="1" applyFont="1" applyFill="1" applyAlignment="1">
      <alignment vertical="center" wrapText="1"/>
    </xf>
    <xf numFmtId="2" fontId="32" fillId="8" borderId="0" xfId="0" applyNumberFormat="1" applyFont="1" applyFill="1" applyAlignment="1">
      <alignment vertical="center" wrapText="1"/>
    </xf>
    <xf numFmtId="2" fontId="36" fillId="8" borderId="0" xfId="0" applyNumberFormat="1" applyFont="1" applyFill="1" applyAlignment="1">
      <alignment vertical="center" wrapText="1"/>
    </xf>
    <xf numFmtId="2" fontId="24" fillId="8" borderId="0" xfId="0" applyNumberFormat="1" applyFont="1" applyFill="1" applyAlignment="1">
      <alignment vertical="center" wrapText="1"/>
    </xf>
    <xf numFmtId="2" fontId="24" fillId="0" borderId="0" xfId="0" applyNumberFormat="1" applyFont="1" applyAlignment="1">
      <alignment vertical="center" wrapText="1"/>
    </xf>
    <xf numFmtId="2" fontId="24" fillId="26" borderId="0" xfId="0" applyNumberFormat="1" applyFont="1" applyFill="1" applyAlignment="1">
      <alignment vertical="center" wrapText="1"/>
    </xf>
    <xf numFmtId="2" fontId="36" fillId="26" borderId="0" xfId="0" applyNumberFormat="1" applyFont="1" applyFill="1" applyAlignment="1">
      <alignment vertical="center" wrapText="1"/>
    </xf>
    <xf numFmtId="2" fontId="31" fillId="0" borderId="0" xfId="0" applyNumberFormat="1" applyFont="1" applyFill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2" fontId="30" fillId="0" borderId="0" xfId="0" applyNumberFormat="1" applyFont="1" applyFill="1" applyAlignment="1">
      <alignment vertical="center" wrapText="1"/>
    </xf>
    <xf numFmtId="2" fontId="23" fillId="0" borderId="0" xfId="0" applyNumberFormat="1" applyFont="1" applyFill="1" applyAlignment="1" applyProtection="1">
      <alignment horizontal="left" vertical="center" wrapText="1"/>
      <protection/>
    </xf>
    <xf numFmtId="1" fontId="29" fillId="0" borderId="0" xfId="0" applyNumberFormat="1" applyFont="1" applyAlignment="1">
      <alignment horizontal="left" vertical="center" wrapText="1"/>
    </xf>
    <xf numFmtId="1" fontId="23" fillId="0" borderId="0" xfId="0" applyNumberFormat="1" applyFont="1" applyFill="1" applyAlignment="1" applyProtection="1">
      <alignment vertical="center" wrapText="1"/>
      <protection/>
    </xf>
    <xf numFmtId="203" fontId="24" fillId="0" borderId="0" xfId="0" applyNumberFormat="1" applyFont="1" applyAlignment="1">
      <alignment horizontal="center" vertical="center" wrapText="1"/>
    </xf>
    <xf numFmtId="203" fontId="23" fillId="0" borderId="0" xfId="0" applyNumberFormat="1" applyFont="1" applyFill="1" applyAlignment="1" applyProtection="1">
      <alignment horizontal="center" vertical="center" wrapText="1"/>
      <protection/>
    </xf>
    <xf numFmtId="203" fontId="29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1" fontId="23" fillId="0" borderId="0" xfId="0" applyNumberFormat="1" applyFont="1" applyFill="1" applyAlignment="1" applyProtection="1">
      <alignment horizontal="center" vertical="center" wrapText="1"/>
      <protection/>
    </xf>
    <xf numFmtId="4" fontId="23" fillId="0" borderId="0" xfId="0" applyNumberFormat="1" applyFont="1" applyFill="1" applyAlignment="1" applyProtection="1">
      <alignment horizontal="center" vertical="center" wrapText="1"/>
      <protection/>
    </xf>
    <xf numFmtId="4" fontId="24" fillId="0" borderId="0" xfId="0" applyNumberFormat="1" applyFont="1" applyAlignment="1">
      <alignment horizontal="center" vertical="center" wrapText="1"/>
    </xf>
    <xf numFmtId="2" fontId="24" fillId="0" borderId="0" xfId="0" applyNumberFormat="1" applyFont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vertical="center" wrapText="1"/>
      <protection/>
    </xf>
    <xf numFmtId="3" fontId="24" fillId="0" borderId="0" xfId="0" applyNumberFormat="1" applyFont="1" applyAlignment="1">
      <alignment horizontal="center" vertical="center" wrapText="1"/>
    </xf>
    <xf numFmtId="1" fontId="29" fillId="0" borderId="0" xfId="0" applyNumberFormat="1" applyFont="1" applyAlignment="1">
      <alignment vertical="center" wrapText="1"/>
    </xf>
    <xf numFmtId="2" fontId="38" fillId="0" borderId="0" xfId="0" applyNumberFormat="1" applyFont="1" applyFill="1" applyAlignment="1">
      <alignment vertical="center" wrapText="1"/>
    </xf>
    <xf numFmtId="1" fontId="0" fillId="0" borderId="0" xfId="0" applyNumberFormat="1" applyFont="1" applyFill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 wrapText="1"/>
    </xf>
    <xf numFmtId="2" fontId="24" fillId="27" borderId="0" xfId="0" applyNumberFormat="1" applyFont="1" applyFill="1" applyAlignment="1">
      <alignment vertical="center" wrapText="1"/>
    </xf>
    <xf numFmtId="203" fontId="32" fillId="8" borderId="0" xfId="0" applyNumberFormat="1" applyFont="1" applyFill="1" applyAlignment="1">
      <alignment vertical="center" wrapText="1"/>
    </xf>
    <xf numFmtId="1" fontId="39" fillId="26" borderId="0" xfId="0" applyNumberFormat="1" applyFont="1" applyFill="1" applyAlignment="1" applyProtection="1">
      <alignment horizontal="center" vertical="center" wrapText="1"/>
      <protection/>
    </xf>
    <xf numFmtId="3" fontId="33" fillId="26" borderId="0" xfId="0" applyNumberFormat="1" applyFont="1" applyFill="1" applyAlignment="1">
      <alignment horizontal="center" vertical="center" wrapText="1"/>
    </xf>
    <xf numFmtId="203" fontId="33" fillId="26" borderId="0" xfId="0" applyNumberFormat="1" applyFont="1" applyFill="1" applyAlignment="1">
      <alignment horizontal="center" vertical="center" wrapText="1"/>
    </xf>
    <xf numFmtId="4" fontId="33" fillId="26" borderId="0" xfId="0" applyNumberFormat="1" applyFont="1" applyFill="1" applyAlignment="1" applyProtection="1">
      <alignment horizontal="center" vertical="center" wrapText="1"/>
      <protection/>
    </xf>
    <xf numFmtId="203" fontId="33" fillId="26" borderId="0" xfId="0" applyNumberFormat="1" applyFont="1" applyFill="1" applyAlignment="1" applyProtection="1">
      <alignment horizontal="center" vertical="center" wrapText="1"/>
      <protection/>
    </xf>
    <xf numFmtId="1" fontId="40" fillId="26" borderId="0" xfId="0" applyNumberFormat="1" applyFont="1" applyFill="1" applyAlignment="1" applyProtection="1">
      <alignment horizontal="center" vertical="center" wrapText="1"/>
      <protection/>
    </xf>
    <xf numFmtId="1" fontId="41" fillId="26" borderId="0" xfId="0" applyNumberFormat="1" applyFont="1" applyFill="1" applyAlignment="1" applyProtection="1">
      <alignment horizontal="center" vertical="center" wrapText="1"/>
      <protection/>
    </xf>
    <xf numFmtId="3" fontId="33" fillId="26" borderId="0" xfId="0" applyNumberFormat="1" applyFont="1" applyFill="1" applyAlignment="1" applyProtection="1">
      <alignment horizontal="center" vertical="center" wrapText="1"/>
      <protection/>
    </xf>
    <xf numFmtId="4" fontId="33" fillId="26" borderId="0" xfId="0" applyNumberFormat="1" applyFont="1" applyFill="1" applyAlignment="1">
      <alignment horizontal="center" vertical="center" wrapText="1"/>
    </xf>
    <xf numFmtId="1" fontId="42" fillId="26" borderId="0" xfId="0" applyNumberFormat="1" applyFont="1" applyFill="1" applyAlignment="1" applyProtection="1">
      <alignment horizontal="center" vertical="center" wrapText="1"/>
      <protection/>
    </xf>
    <xf numFmtId="3" fontId="42" fillId="26" borderId="0" xfId="0" applyNumberFormat="1" applyFont="1" applyFill="1" applyAlignment="1" applyProtection="1">
      <alignment horizontal="center" vertical="center" wrapText="1"/>
      <protection/>
    </xf>
    <xf numFmtId="203" fontId="42" fillId="26" borderId="0" xfId="0" applyNumberFormat="1" applyFont="1" applyFill="1" applyAlignment="1" applyProtection="1">
      <alignment horizontal="center" vertical="center" wrapText="1"/>
      <protection/>
    </xf>
    <xf numFmtId="2" fontId="40" fillId="26" borderId="0" xfId="0" applyNumberFormat="1" applyFont="1" applyFill="1" applyAlignment="1" applyProtection="1">
      <alignment horizontal="left" vertical="center" wrapText="1"/>
      <protection/>
    </xf>
    <xf numFmtId="2" fontId="41" fillId="26" borderId="0" xfId="0" applyNumberFormat="1" applyFont="1" applyFill="1" applyAlignment="1" applyProtection="1">
      <alignment horizontal="left" vertical="center" wrapText="1"/>
      <protection/>
    </xf>
    <xf numFmtId="2" fontId="42" fillId="26" borderId="0" xfId="0" applyNumberFormat="1" applyFont="1" applyFill="1" applyAlignment="1" applyProtection="1">
      <alignment horizontal="left" vertical="center" wrapText="1"/>
      <protection/>
    </xf>
    <xf numFmtId="203" fontId="32" fillId="26" borderId="0" xfId="0" applyNumberFormat="1" applyFont="1" applyFill="1" applyAlignment="1">
      <alignment vertical="center" wrapText="1"/>
    </xf>
    <xf numFmtId="2" fontId="24" fillId="0" borderId="0" xfId="95" applyNumberFormat="1" applyFont="1" applyFill="1" applyBorder="1" applyAlignment="1">
      <alignment horizontal="left" vertical="center" wrapText="1"/>
      <protection/>
    </xf>
    <xf numFmtId="2" fontId="45" fillId="0" borderId="0" xfId="0" applyNumberFormat="1" applyFont="1" applyAlignment="1">
      <alignment vertical="center" wrapText="1"/>
    </xf>
    <xf numFmtId="2" fontId="37" fillId="4" borderId="0" xfId="0" applyNumberFormat="1" applyFont="1" applyFill="1" applyAlignment="1">
      <alignment horizontal="right" vertical="center" wrapText="1"/>
    </xf>
    <xf numFmtId="2" fontId="37" fillId="0" borderId="0" xfId="0" applyNumberFormat="1" applyFont="1" applyFill="1" applyAlignment="1">
      <alignment horizontal="right" vertical="center" wrapText="1"/>
    </xf>
    <xf numFmtId="1" fontId="24" fillId="4" borderId="12" xfId="0" applyNumberFormat="1" applyFont="1" applyFill="1" applyBorder="1" applyAlignment="1" quotePrefix="1">
      <alignment horizontal="center" vertical="center" wrapText="1"/>
    </xf>
    <xf numFmtId="1" fontId="32" fillId="28" borderId="12" xfId="0" applyNumberFormat="1" applyFont="1" applyFill="1" applyBorder="1" applyAlignment="1" quotePrefix="1">
      <alignment horizontal="center" vertical="center" wrapText="1"/>
    </xf>
    <xf numFmtId="2" fontId="46" fillId="26" borderId="12" xfId="0" applyNumberFormat="1" applyFont="1" applyFill="1" applyBorder="1" applyAlignment="1">
      <alignment horizontal="right" vertical="center" wrapText="1"/>
    </xf>
    <xf numFmtId="1" fontId="32" fillId="29" borderId="12" xfId="0" applyNumberFormat="1" applyFont="1" applyFill="1" applyBorder="1" applyAlignment="1">
      <alignment horizontal="center" vertical="center" wrapText="1"/>
    </xf>
    <xf numFmtId="1" fontId="32" fillId="29" borderId="12" xfId="0" applyNumberFormat="1" applyFont="1" applyFill="1" applyBorder="1" applyAlignment="1" quotePrefix="1">
      <alignment horizontal="center" vertical="center" wrapText="1"/>
    </xf>
    <xf numFmtId="2" fontId="32" fillId="29" borderId="12" xfId="0" applyNumberFormat="1" applyFont="1" applyFill="1" applyBorder="1" applyAlignment="1" quotePrefix="1">
      <alignment horizontal="center" vertical="center" wrapText="1"/>
    </xf>
    <xf numFmtId="2" fontId="36" fillId="29" borderId="0" xfId="0" applyNumberFormat="1" applyFont="1" applyFill="1" applyAlignment="1">
      <alignment vertical="center" wrapText="1"/>
    </xf>
    <xf numFmtId="2" fontId="24" fillId="0" borderId="12" xfId="0" applyNumberFormat="1" applyFont="1" applyFill="1" applyBorder="1" applyAlignment="1">
      <alignment horizontal="left" vertical="center" wrapText="1"/>
    </xf>
    <xf numFmtId="1" fontId="24" fillId="26" borderId="12" xfId="95" applyNumberFormat="1" applyFont="1" applyFill="1" applyBorder="1" applyAlignment="1">
      <alignment horizontal="center" vertical="center" wrapText="1"/>
      <protection/>
    </xf>
    <xf numFmtId="1" fontId="32" fillId="10" borderId="12" xfId="0" applyNumberFormat="1" applyFont="1" applyFill="1" applyBorder="1" applyAlignment="1">
      <alignment horizontal="center" vertical="center" wrapText="1"/>
    </xf>
    <xf numFmtId="2" fontId="32" fillId="10" borderId="12" xfId="0" applyNumberFormat="1" applyFont="1" applyFill="1" applyBorder="1" applyAlignment="1">
      <alignment horizontal="center" vertical="center" wrapText="1"/>
    </xf>
    <xf numFmtId="3" fontId="32" fillId="10" borderId="12" xfId="0" applyNumberFormat="1" applyFont="1" applyFill="1" applyBorder="1" applyAlignment="1">
      <alignment horizontal="center" vertical="center" wrapText="1"/>
    </xf>
    <xf numFmtId="3" fontId="24" fillId="26" borderId="12" xfId="95" applyNumberFormat="1" applyFont="1" applyFill="1" applyBorder="1" applyAlignment="1">
      <alignment horizontal="center" vertical="center" wrapText="1"/>
      <protection/>
    </xf>
    <xf numFmtId="203" fontId="24" fillId="26" borderId="12" xfId="95" applyNumberFormat="1" applyFont="1" applyFill="1" applyBorder="1" applyAlignment="1">
      <alignment horizontal="center" vertical="center" wrapText="1"/>
      <protection/>
    </xf>
    <xf numFmtId="4" fontId="32" fillId="29" borderId="12" xfId="95" applyNumberFormat="1" applyFont="1" applyFill="1" applyBorder="1" applyAlignment="1">
      <alignment horizontal="center" vertical="center" wrapText="1"/>
      <protection/>
    </xf>
    <xf numFmtId="4" fontId="47" fillId="26" borderId="12" xfId="95" applyNumberFormat="1" applyFont="1" applyFill="1" applyBorder="1" applyAlignment="1">
      <alignment horizontal="center" vertical="center" wrapText="1"/>
      <protection/>
    </xf>
    <xf numFmtId="4" fontId="24" fillId="0" borderId="12" xfId="0" applyNumberFormat="1" applyFont="1" applyFill="1" applyBorder="1" applyAlignment="1">
      <alignment horizontal="center" vertical="center" wrapText="1"/>
    </xf>
    <xf numFmtId="203" fontId="24" fillId="4" borderId="12" xfId="95" applyNumberFormat="1" applyFont="1" applyFill="1" applyBorder="1" applyAlignment="1">
      <alignment horizontal="center" vertical="center" wrapText="1"/>
      <protection/>
    </xf>
    <xf numFmtId="4" fontId="24" fillId="4" borderId="12" xfId="95" applyNumberFormat="1" applyFont="1" applyFill="1" applyBorder="1" applyAlignment="1">
      <alignment horizontal="center" vertical="center" wrapText="1"/>
      <protection/>
    </xf>
    <xf numFmtId="203" fontId="32" fillId="28" borderId="12" xfId="95" applyNumberFormat="1" applyFont="1" applyFill="1" applyBorder="1" applyAlignment="1">
      <alignment horizontal="center" vertical="center" wrapText="1"/>
      <protection/>
    </xf>
    <xf numFmtId="4" fontId="32" fillId="28" borderId="12" xfId="95" applyNumberFormat="1" applyFont="1" applyFill="1" applyBorder="1" applyAlignment="1">
      <alignment horizontal="center" vertical="center" wrapText="1"/>
      <protection/>
    </xf>
    <xf numFmtId="1" fontId="32" fillId="26" borderId="12" xfId="95" applyNumberFormat="1" applyFont="1" applyFill="1" applyBorder="1" applyAlignment="1">
      <alignment horizontal="center" vertical="center" wrapText="1"/>
      <protection/>
    </xf>
    <xf numFmtId="3" fontId="32" fillId="26" borderId="12" xfId="95" applyNumberFormat="1" applyFont="1" applyFill="1" applyBorder="1" applyAlignment="1">
      <alignment horizontal="center" vertical="center" wrapText="1"/>
      <protection/>
    </xf>
    <xf numFmtId="203" fontId="32" fillId="26" borderId="12" xfId="95" applyNumberFormat="1" applyFont="1" applyFill="1" applyBorder="1" applyAlignment="1">
      <alignment horizontal="center" vertical="center" wrapText="1"/>
      <protection/>
    </xf>
    <xf numFmtId="1" fontId="47" fillId="26" borderId="12" xfId="0" applyNumberFormat="1" applyFont="1" applyFill="1" applyBorder="1" applyAlignment="1" quotePrefix="1">
      <alignment horizontal="center" vertical="center" wrapText="1"/>
    </xf>
    <xf numFmtId="1" fontId="47" fillId="26" borderId="12" xfId="0" applyNumberFormat="1" applyFont="1" applyFill="1" applyBorder="1" applyAlignment="1">
      <alignment horizontal="center" vertical="center" wrapText="1"/>
    </xf>
    <xf numFmtId="2" fontId="47" fillId="26" borderId="12" xfId="0" applyNumberFormat="1" applyFont="1" applyFill="1" applyBorder="1" applyAlignment="1">
      <alignment horizontal="center" vertical="center" wrapText="1"/>
    </xf>
    <xf numFmtId="2" fontId="47" fillId="26" borderId="13" xfId="0" applyNumberFormat="1" applyFont="1" applyFill="1" applyBorder="1" applyAlignment="1">
      <alignment vertical="center" wrapText="1"/>
    </xf>
    <xf numFmtId="1" fontId="47" fillId="26" borderId="12" xfId="95" applyNumberFormat="1" applyFont="1" applyFill="1" applyBorder="1" applyAlignment="1">
      <alignment horizontal="center" vertical="center" wrapText="1"/>
      <protection/>
    </xf>
    <xf numFmtId="3" fontId="48" fillId="26" borderId="12" xfId="95" applyNumberFormat="1" applyFont="1" applyFill="1" applyBorder="1" applyAlignment="1">
      <alignment horizontal="center" vertical="center" wrapText="1"/>
      <protection/>
    </xf>
    <xf numFmtId="203" fontId="48" fillId="26" borderId="12" xfId="95" applyNumberFormat="1" applyFont="1" applyFill="1" applyBorder="1" applyAlignment="1">
      <alignment horizontal="center" vertical="center" wrapText="1"/>
      <protection/>
    </xf>
    <xf numFmtId="1" fontId="48" fillId="26" borderId="12" xfId="95" applyNumberFormat="1" applyFont="1" applyFill="1" applyBorder="1" applyAlignment="1">
      <alignment horizontal="center" vertical="center" wrapText="1"/>
      <protection/>
    </xf>
    <xf numFmtId="2" fontId="48" fillId="26" borderId="0" xfId="0" applyNumberFormat="1" applyFont="1" applyFill="1" applyAlignment="1">
      <alignment vertical="center" wrapText="1"/>
    </xf>
    <xf numFmtId="1" fontId="24" fillId="0" borderId="12" xfId="0" applyNumberFormat="1" applyFont="1" applyFill="1" applyBorder="1" applyAlignment="1" quotePrefix="1">
      <alignment horizontal="center" vertical="center" wrapText="1"/>
    </xf>
    <xf numFmtId="1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vertical="center" wrapText="1"/>
    </xf>
    <xf numFmtId="1" fontId="33" fillId="0" borderId="12" xfId="0" applyNumberFormat="1" applyFont="1" applyBorder="1" applyAlignment="1" quotePrefix="1">
      <alignment horizontal="center" vertical="center" wrapText="1"/>
    </xf>
    <xf numFmtId="2" fontId="33" fillId="0" borderId="12" xfId="0" applyNumberFormat="1" applyFont="1" applyBorder="1" applyAlignment="1" quotePrefix="1">
      <alignment horizontal="center" vertical="center" wrapText="1"/>
    </xf>
    <xf numFmtId="2" fontId="33" fillId="0" borderId="12" xfId="0" applyNumberFormat="1" applyFont="1" applyBorder="1" applyAlignment="1" quotePrefix="1">
      <alignment vertical="center" wrapText="1"/>
    </xf>
    <xf numFmtId="2" fontId="46" fillId="0" borderId="12" xfId="0" applyNumberFormat="1" applyFont="1" applyBorder="1" applyAlignment="1">
      <alignment horizontal="left" vertical="center" wrapText="1"/>
    </xf>
    <xf numFmtId="1" fontId="46" fillId="26" borderId="12" xfId="95" applyNumberFormat="1" applyFont="1" applyFill="1" applyBorder="1" applyAlignment="1">
      <alignment horizontal="center" vertical="center" wrapText="1"/>
      <protection/>
    </xf>
    <xf numFmtId="3" fontId="46" fillId="26" borderId="12" xfId="95" applyNumberFormat="1" applyFont="1" applyFill="1" applyBorder="1" applyAlignment="1">
      <alignment horizontal="center" vertical="center" wrapText="1"/>
      <protection/>
    </xf>
    <xf numFmtId="203" fontId="46" fillId="26" borderId="12" xfId="95" applyNumberFormat="1" applyFont="1" applyFill="1" applyBorder="1" applyAlignment="1">
      <alignment horizontal="center" vertical="center" wrapText="1"/>
      <protection/>
    </xf>
    <xf numFmtId="4" fontId="46" fillId="0" borderId="12" xfId="95" applyNumberFormat="1" applyFont="1" applyBorder="1" applyAlignment="1">
      <alignment horizontal="center" vertical="center" wrapText="1"/>
      <protection/>
    </xf>
    <xf numFmtId="2" fontId="24" fillId="26" borderId="12" xfId="95" applyNumberFormat="1" applyFont="1" applyFill="1" applyBorder="1" applyAlignment="1">
      <alignment horizontal="left" vertical="center" wrapText="1"/>
      <protection/>
    </xf>
    <xf numFmtId="4" fontId="24" fillId="26" borderId="12" xfId="95" applyNumberFormat="1" applyFont="1" applyFill="1" applyBorder="1" applyAlignment="1">
      <alignment horizontal="center" vertical="center" wrapText="1"/>
      <protection/>
    </xf>
    <xf numFmtId="2" fontId="24" fillId="0" borderId="12" xfId="95" applyNumberFormat="1" applyFont="1" applyFill="1" applyBorder="1" applyAlignment="1">
      <alignment horizontal="left" vertical="center" wrapText="1"/>
      <protection/>
    </xf>
    <xf numFmtId="2" fontId="24" fillId="26" borderId="12" xfId="0" applyNumberFormat="1" applyFont="1" applyFill="1" applyBorder="1" applyAlignment="1">
      <alignment horizontal="left" vertical="center" wrapText="1"/>
    </xf>
    <xf numFmtId="1" fontId="24" fillId="30" borderId="12" xfId="0" applyNumberFormat="1" applyFont="1" applyFill="1" applyBorder="1" applyAlignment="1">
      <alignment horizontal="center" vertical="center" wrapText="1"/>
    </xf>
    <xf numFmtId="203" fontId="24" fillId="30" borderId="12" xfId="0" applyNumberFormat="1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12" xfId="0" applyNumberFormat="1" applyFont="1" applyFill="1" applyBorder="1" applyAlignment="1" applyProtection="1">
      <alignment horizontal="center" vertical="center" wrapText="1"/>
      <protection/>
    </xf>
    <xf numFmtId="2" fontId="47" fillId="0" borderId="12" xfId="0" applyNumberFormat="1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203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2" fontId="24" fillId="4" borderId="12" xfId="0" applyNumberFormat="1" applyFont="1" applyFill="1" applyBorder="1" applyAlignment="1" quotePrefix="1">
      <alignment horizontal="center" vertical="center" wrapText="1"/>
    </xf>
    <xf numFmtId="1" fontId="24" fillId="4" borderId="12" xfId="95" applyNumberFormat="1" applyFont="1" applyFill="1" applyBorder="1" applyAlignment="1">
      <alignment horizontal="center" vertical="center" wrapText="1"/>
      <protection/>
    </xf>
    <xf numFmtId="3" fontId="24" fillId="4" borderId="12" xfId="95" applyNumberFormat="1" applyFont="1" applyFill="1" applyBorder="1" applyAlignment="1">
      <alignment horizontal="center" vertical="center" wrapText="1"/>
      <protection/>
    </xf>
    <xf numFmtId="2" fontId="32" fillId="28" borderId="12" xfId="0" applyNumberFormat="1" applyFont="1" applyFill="1" applyBorder="1" applyAlignment="1" quotePrefix="1">
      <alignment horizontal="center" vertical="center" wrapText="1"/>
    </xf>
    <xf numFmtId="1" fontId="32" fillId="28" borderId="12" xfId="95" applyNumberFormat="1" applyFont="1" applyFill="1" applyBorder="1" applyAlignment="1">
      <alignment horizontal="center" vertical="center" wrapText="1"/>
      <protection/>
    </xf>
    <xf numFmtId="3" fontId="32" fillId="28" borderId="12" xfId="95" applyNumberFormat="1" applyFont="1" applyFill="1" applyBorder="1" applyAlignment="1">
      <alignment horizontal="center" vertical="center" wrapText="1"/>
      <protection/>
    </xf>
    <xf numFmtId="1" fontId="32" fillId="0" borderId="12" xfId="0" applyNumberFormat="1" applyFont="1" applyBorder="1" applyAlignment="1" quotePrefix="1">
      <alignment horizontal="center" vertical="center" wrapText="1"/>
    </xf>
    <xf numFmtId="2" fontId="32" fillId="26" borderId="12" xfId="0" applyNumberFormat="1" applyFont="1" applyFill="1" applyBorder="1" applyAlignment="1">
      <alignment horizontal="center" vertical="center" wrapText="1"/>
    </xf>
    <xf numFmtId="1" fontId="24" fillId="29" borderId="12" xfId="95" applyNumberFormat="1" applyFont="1" applyFill="1" applyBorder="1" applyAlignment="1">
      <alignment horizontal="center" vertical="center" wrapText="1"/>
      <protection/>
    </xf>
    <xf numFmtId="4" fontId="24" fillId="29" borderId="12" xfId="95" applyNumberFormat="1" applyFont="1" applyFill="1" applyBorder="1" applyAlignment="1">
      <alignment horizontal="center" vertical="center" wrapText="1"/>
      <protection/>
    </xf>
    <xf numFmtId="203" fontId="24" fillId="29" borderId="12" xfId="95" applyNumberFormat="1" applyFont="1" applyFill="1" applyBorder="1" applyAlignment="1">
      <alignment horizontal="center" vertical="center" wrapText="1"/>
      <protection/>
    </xf>
    <xf numFmtId="49" fontId="32" fillId="26" borderId="12" xfId="0" applyNumberFormat="1" applyFont="1" applyFill="1" applyBorder="1" applyAlignment="1">
      <alignment horizontal="center" vertical="center" wrapText="1"/>
    </xf>
    <xf numFmtId="1" fontId="24" fillId="4" borderId="12" xfId="0" applyNumberFormat="1" applyFont="1" applyFill="1" applyBorder="1" applyAlignment="1">
      <alignment horizontal="center" vertical="center" wrapText="1"/>
    </xf>
    <xf numFmtId="2" fontId="24" fillId="4" borderId="12" xfId="0" applyNumberFormat="1" applyFont="1" applyFill="1" applyBorder="1" applyAlignment="1">
      <alignment horizontal="center" vertical="center" wrapText="1"/>
    </xf>
    <xf numFmtId="3" fontId="33" fillId="4" borderId="12" xfId="95" applyNumberFormat="1" applyFont="1" applyFill="1" applyBorder="1" applyAlignment="1">
      <alignment horizontal="center" vertical="center" wrapText="1"/>
      <protection/>
    </xf>
    <xf numFmtId="203" fontId="33" fillId="4" borderId="12" xfId="95" applyNumberFormat="1" applyFont="1" applyFill="1" applyBorder="1" applyAlignment="1">
      <alignment horizontal="center" vertical="center" wrapText="1"/>
      <protection/>
    </xf>
    <xf numFmtId="1" fontId="32" fillId="28" borderId="12" xfId="0" applyNumberFormat="1" applyFont="1" applyFill="1" applyBorder="1" applyAlignment="1">
      <alignment horizontal="center" vertical="center" wrapText="1"/>
    </xf>
    <xf numFmtId="2" fontId="32" fillId="28" borderId="12" xfId="0" applyNumberFormat="1" applyFont="1" applyFill="1" applyBorder="1" applyAlignment="1">
      <alignment horizontal="center" vertical="center" wrapText="1"/>
    </xf>
    <xf numFmtId="1" fontId="24" fillId="28" borderId="12" xfId="0" applyNumberFormat="1" applyFont="1" applyFill="1" applyBorder="1" applyAlignment="1">
      <alignment horizontal="center" vertical="center" wrapText="1"/>
    </xf>
    <xf numFmtId="3" fontId="33" fillId="28" borderId="12" xfId="95" applyNumberFormat="1" applyFont="1" applyFill="1" applyBorder="1" applyAlignment="1">
      <alignment horizontal="center" vertical="center" wrapText="1"/>
      <protection/>
    </xf>
    <xf numFmtId="203" fontId="33" fillId="28" borderId="12" xfId="95" applyNumberFormat="1" applyFont="1" applyFill="1" applyBorder="1" applyAlignment="1">
      <alignment horizontal="center" vertical="center" wrapText="1"/>
      <protection/>
    </xf>
    <xf numFmtId="4" fontId="24" fillId="0" borderId="12" xfId="95" applyNumberFormat="1" applyFont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left" vertical="center" wrapText="1"/>
    </xf>
    <xf numFmtId="1" fontId="24" fillId="0" borderId="12" xfId="95" applyNumberFormat="1" applyFont="1" applyBorder="1" applyAlignment="1">
      <alignment horizontal="center" vertical="center" wrapText="1"/>
      <protection/>
    </xf>
    <xf numFmtId="203" fontId="24" fillId="0" borderId="12" xfId="95" applyNumberFormat="1" applyFont="1" applyBorder="1" applyAlignment="1">
      <alignment horizontal="center" vertical="center" wrapText="1"/>
      <protection/>
    </xf>
    <xf numFmtId="49" fontId="32" fillId="0" borderId="12" xfId="0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1" fontId="32" fillId="0" borderId="12" xfId="95" applyNumberFormat="1" applyFont="1" applyBorder="1" applyAlignment="1">
      <alignment horizontal="center" vertical="center" wrapText="1"/>
      <protection/>
    </xf>
    <xf numFmtId="3" fontId="32" fillId="0" borderId="12" xfId="95" applyNumberFormat="1" applyFont="1" applyBorder="1" applyAlignment="1">
      <alignment horizontal="center" vertical="center" wrapText="1"/>
      <protection/>
    </xf>
    <xf numFmtId="203" fontId="32" fillId="0" borderId="12" xfId="95" applyNumberFormat="1" applyFont="1" applyBorder="1" applyAlignment="1">
      <alignment horizontal="center" vertical="center" wrapText="1"/>
      <protection/>
    </xf>
    <xf numFmtId="4" fontId="32" fillId="0" borderId="12" xfId="95" applyNumberFormat="1" applyFont="1" applyBorder="1" applyAlignment="1">
      <alignment horizontal="center" vertical="center" wrapText="1"/>
      <protection/>
    </xf>
    <xf numFmtId="4" fontId="32" fillId="10" borderId="12" xfId="0" applyNumberFormat="1" applyFont="1" applyFill="1" applyBorder="1" applyAlignment="1">
      <alignment horizontal="center" vertical="center" wrapText="1"/>
    </xf>
    <xf numFmtId="203" fontId="32" fillId="10" borderId="12" xfId="0" applyNumberFormat="1" applyFont="1" applyFill="1" applyBorder="1" applyAlignment="1">
      <alignment horizontal="center" vertical="center" wrapText="1"/>
    </xf>
    <xf numFmtId="1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vertical="center" wrapText="1"/>
    </xf>
    <xf numFmtId="2" fontId="24" fillId="0" borderId="12" xfId="95" applyNumberFormat="1" applyFont="1" applyBorder="1" applyAlignment="1">
      <alignment horizontal="left" vertical="center" wrapText="1"/>
      <protection/>
    </xf>
    <xf numFmtId="1" fontId="24" fillId="0" borderId="12" xfId="95" applyNumberFormat="1" applyFont="1" applyFill="1" applyBorder="1" applyAlignment="1">
      <alignment horizontal="center" vertical="center" wrapText="1"/>
      <protection/>
    </xf>
    <xf numFmtId="3" fontId="24" fillId="29" borderId="12" xfId="95" applyNumberFormat="1" applyFont="1" applyFill="1" applyBorder="1" applyAlignment="1">
      <alignment horizontal="center" vertical="center" wrapText="1"/>
      <protection/>
    </xf>
    <xf numFmtId="1" fontId="24" fillId="31" borderId="12" xfId="0" applyNumberFormat="1" applyFont="1" applyFill="1" applyBorder="1" applyAlignment="1">
      <alignment horizontal="center" vertical="center" wrapText="1"/>
    </xf>
    <xf numFmtId="203" fontId="24" fillId="31" borderId="12" xfId="0" applyNumberFormat="1" applyFont="1" applyFill="1" applyBorder="1" applyAlignment="1">
      <alignment horizontal="center" vertical="center" wrapText="1"/>
    </xf>
    <xf numFmtId="2" fontId="32" fillId="26" borderId="12" xfId="0" applyNumberFormat="1" applyFont="1" applyFill="1" applyBorder="1" applyAlignment="1">
      <alignment vertical="center" wrapText="1"/>
    </xf>
    <xf numFmtId="1" fontId="46" fillId="0" borderId="12" xfId="0" applyNumberFormat="1" applyFont="1" applyBorder="1" applyAlignment="1">
      <alignment horizontal="center" vertical="center" wrapText="1"/>
    </xf>
    <xf numFmtId="1" fontId="46" fillId="0" borderId="12" xfId="0" applyNumberFormat="1" applyFont="1" applyBorder="1" applyAlignment="1" quotePrefix="1">
      <alignment horizontal="center" vertical="center" wrapText="1"/>
    </xf>
    <xf numFmtId="2" fontId="46" fillId="0" borderId="12" xfId="0" applyNumberFormat="1" applyFont="1" applyBorder="1" applyAlignment="1">
      <alignment horizontal="center" vertical="center" wrapText="1"/>
    </xf>
    <xf numFmtId="2" fontId="46" fillId="26" borderId="12" xfId="0" applyNumberFormat="1" applyFont="1" applyFill="1" applyBorder="1" applyAlignment="1">
      <alignment vertical="center" wrapText="1"/>
    </xf>
    <xf numFmtId="2" fontId="46" fillId="26" borderId="12" xfId="0" applyNumberFormat="1" applyFont="1" applyFill="1" applyBorder="1" applyAlignment="1">
      <alignment horizontal="left" vertical="center" wrapText="1"/>
    </xf>
    <xf numFmtId="203" fontId="46" fillId="0" borderId="12" xfId="95" applyNumberFormat="1" applyFont="1" applyBorder="1" applyAlignment="1">
      <alignment horizontal="center" vertical="center" wrapText="1"/>
      <protection/>
    </xf>
    <xf numFmtId="2" fontId="32" fillId="26" borderId="12" xfId="0" applyNumberFormat="1" applyFont="1" applyFill="1" applyBorder="1" applyAlignment="1" quotePrefix="1">
      <alignment vertical="center" wrapText="1"/>
    </xf>
    <xf numFmtId="2" fontId="32" fillId="29" borderId="12" xfId="0" applyNumberFormat="1" applyFont="1" applyFill="1" applyBorder="1" applyAlignment="1">
      <alignment vertical="center" wrapText="1"/>
    </xf>
    <xf numFmtId="4" fontId="46" fillId="29" borderId="12" xfId="95" applyNumberFormat="1" applyFont="1" applyFill="1" applyBorder="1" applyAlignment="1">
      <alignment horizontal="center" vertical="center" wrapText="1"/>
      <protection/>
    </xf>
    <xf numFmtId="2" fontId="24" fillId="26" borderId="12" xfId="0" applyNumberFormat="1" applyFont="1" applyFill="1" applyBorder="1" applyAlignment="1" quotePrefix="1">
      <alignment vertical="center" wrapText="1"/>
    </xf>
    <xf numFmtId="1" fontId="24" fillId="26" borderId="12" xfId="0" applyNumberFormat="1" applyFont="1" applyFill="1" applyBorder="1" applyAlignment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vertical="center" wrapText="1"/>
    </xf>
    <xf numFmtId="3" fontId="24" fillId="0" borderId="12" xfId="95" applyNumberFormat="1" applyFont="1" applyBorder="1" applyAlignment="1">
      <alignment horizontal="center" vertical="center" wrapText="1"/>
      <protection/>
    </xf>
    <xf numFmtId="2" fontId="24" fillId="29" borderId="12" xfId="0" applyNumberFormat="1" applyFont="1" applyFill="1" applyBorder="1" applyAlignment="1">
      <alignment horizontal="left" vertical="center" wrapText="1"/>
    </xf>
    <xf numFmtId="2" fontId="24" fillId="29" borderId="12" xfId="0" applyNumberFormat="1" applyFont="1" applyFill="1" applyBorder="1" applyAlignment="1">
      <alignment vertical="center" wrapText="1"/>
    </xf>
    <xf numFmtId="2" fontId="24" fillId="29" borderId="12" xfId="95" applyNumberFormat="1" applyFont="1" applyFill="1" applyBorder="1" applyAlignment="1">
      <alignment horizontal="left" vertical="center" wrapText="1"/>
      <protection/>
    </xf>
    <xf numFmtId="1" fontId="46" fillId="26" borderId="12" xfId="0" applyNumberFormat="1" applyFont="1" applyFill="1" applyBorder="1" applyAlignment="1">
      <alignment horizontal="center" vertical="center" wrapText="1"/>
    </xf>
    <xf numFmtId="1" fontId="46" fillId="26" borderId="12" xfId="0" applyNumberFormat="1" applyFont="1" applyFill="1" applyBorder="1" applyAlignment="1" quotePrefix="1">
      <alignment horizontal="center" vertical="center" wrapText="1"/>
    </xf>
    <xf numFmtId="2" fontId="46" fillId="26" borderId="12" xfId="0" applyNumberFormat="1" applyFont="1" applyFill="1" applyBorder="1" applyAlignment="1">
      <alignment horizontal="center" vertical="center" wrapText="1"/>
    </xf>
    <xf numFmtId="2" fontId="24" fillId="30" borderId="12" xfId="0" applyNumberFormat="1" applyFont="1" applyFill="1" applyBorder="1" applyAlignment="1">
      <alignment horizontal="left" vertical="center" wrapText="1"/>
    </xf>
    <xf numFmtId="3" fontId="24" fillId="30" borderId="12" xfId="0" applyNumberFormat="1" applyFont="1" applyFill="1" applyBorder="1" applyAlignment="1">
      <alignment horizontal="center" vertical="center" wrapText="1"/>
    </xf>
    <xf numFmtId="2" fontId="32" fillId="0" borderId="12" xfId="0" applyNumberFormat="1" applyFont="1" applyBorder="1" applyAlignment="1" quotePrefix="1">
      <alignment horizontal="center" vertical="center" wrapText="1"/>
    </xf>
    <xf numFmtId="1" fontId="32" fillId="29" borderId="12" xfId="95" applyNumberFormat="1" applyFont="1" applyFill="1" applyBorder="1" applyAlignment="1">
      <alignment horizontal="center" vertical="center" wrapText="1"/>
      <protection/>
    </xf>
    <xf numFmtId="3" fontId="32" fillId="29" borderId="12" xfId="95" applyNumberFormat="1" applyFont="1" applyFill="1" applyBorder="1" applyAlignment="1">
      <alignment horizontal="center" vertical="center" wrapText="1"/>
      <protection/>
    </xf>
    <xf numFmtId="203" fontId="32" fillId="29" borderId="12" xfId="95" applyNumberFormat="1" applyFont="1" applyFill="1" applyBorder="1" applyAlignment="1">
      <alignment horizontal="center" vertical="center" wrapText="1"/>
      <protection/>
    </xf>
    <xf numFmtId="2" fontId="32" fillId="29" borderId="12" xfId="0" applyNumberFormat="1" applyFont="1" applyFill="1" applyBorder="1" applyAlignment="1" quotePrefix="1">
      <alignment vertical="center" wrapText="1"/>
    </xf>
    <xf numFmtId="200" fontId="48" fillId="8" borderId="0" xfId="0" applyNumberFormat="1" applyFont="1" applyFill="1" applyAlignment="1">
      <alignment vertical="center" wrapText="1"/>
    </xf>
    <xf numFmtId="2" fontId="46" fillId="0" borderId="0" xfId="0" applyNumberFormat="1" applyFont="1" applyFill="1" applyAlignment="1">
      <alignment vertical="center" wrapText="1"/>
    </xf>
    <xf numFmtId="1" fontId="29" fillId="0" borderId="0" xfId="0" applyNumberFormat="1" applyFont="1" applyFill="1" applyAlignment="1" applyProtection="1">
      <alignment vertical="center" wrapText="1"/>
      <protection/>
    </xf>
    <xf numFmtId="2" fontId="29" fillId="0" borderId="0" xfId="0" applyNumberFormat="1" applyFont="1" applyFill="1" applyAlignment="1" applyProtection="1">
      <alignment vertical="center" wrapText="1"/>
      <protection/>
    </xf>
    <xf numFmtId="2" fontId="24" fillId="0" borderId="0" xfId="0" applyNumberFormat="1" applyFont="1" applyFill="1" applyAlignment="1" applyProtection="1">
      <alignment horizontal="left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vertical="center" wrapText="1"/>
      <protection/>
    </xf>
    <xf numFmtId="2" fontId="44" fillId="0" borderId="0" xfId="0" applyNumberFormat="1" applyFont="1" applyFill="1" applyBorder="1" applyAlignment="1" applyProtection="1">
      <alignment horizontal="left" vertical="center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3" fontId="44" fillId="0" borderId="0" xfId="0" applyNumberFormat="1" applyFont="1" applyFill="1" applyBorder="1" applyAlignment="1" applyProtection="1">
      <alignment horizontal="center" vertical="center" wrapText="1"/>
      <protection/>
    </xf>
    <xf numFmtId="203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203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 horizontal="center" vertical="center" wrapText="1"/>
      <protection/>
    </xf>
    <xf numFmtId="203" fontId="37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left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vertical="center" wrapText="1"/>
    </xf>
    <xf numFmtId="2" fontId="37" fillId="0" borderId="0" xfId="0" applyNumberFormat="1" applyFont="1" applyAlignment="1">
      <alignment vertical="center" wrapText="1"/>
    </xf>
    <xf numFmtId="2" fontId="46" fillId="29" borderId="0" xfId="0" applyNumberFormat="1" applyFont="1" applyFill="1" applyAlignment="1">
      <alignment horizontal="center" vertical="center" wrapText="1"/>
    </xf>
    <xf numFmtId="4" fontId="46" fillId="29" borderId="0" xfId="0" applyNumberFormat="1" applyFont="1" applyFill="1" applyAlignment="1">
      <alignment horizontal="center" vertical="center" wrapText="1"/>
    </xf>
    <xf numFmtId="203" fontId="32" fillId="29" borderId="0" xfId="0" applyNumberFormat="1" applyFont="1" applyFill="1" applyAlignment="1">
      <alignment vertical="center" wrapText="1"/>
    </xf>
    <xf numFmtId="4" fontId="33" fillId="8" borderId="0" xfId="0" applyNumberFormat="1" applyFont="1" applyFill="1" applyAlignment="1">
      <alignment vertical="center" wrapText="1"/>
    </xf>
    <xf numFmtId="2" fontId="32" fillId="27" borderId="0" xfId="0" applyNumberFormat="1" applyFont="1" applyFill="1" applyAlignment="1">
      <alignment vertical="center" wrapText="1"/>
    </xf>
    <xf numFmtId="200" fontId="32" fillId="8" borderId="0" xfId="0" applyNumberFormat="1" applyFont="1" applyFill="1" applyAlignment="1">
      <alignment vertical="center" wrapText="1"/>
    </xf>
    <xf numFmtId="203" fontId="32" fillId="8" borderId="0" xfId="0" applyNumberFormat="1" applyFont="1" applyFill="1" applyAlignment="1">
      <alignment horizontal="center" vertical="center" wrapText="1"/>
    </xf>
    <xf numFmtId="203" fontId="48" fillId="27" borderId="0" xfId="0" applyNumberFormat="1" applyFont="1" applyFill="1" applyAlignment="1">
      <alignment vertical="center" wrapText="1"/>
    </xf>
    <xf numFmtId="2" fontId="46" fillId="27" borderId="0" xfId="0" applyNumberFormat="1" applyFont="1" applyFill="1" applyAlignment="1">
      <alignment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Border="1" applyAlignment="1">
      <alignment vertical="center" wrapText="1"/>
    </xf>
    <xf numFmtId="3" fontId="24" fillId="0" borderId="12" xfId="95" applyNumberFormat="1" applyFont="1" applyFill="1" applyBorder="1" applyAlignment="1">
      <alignment horizontal="center" vertical="center" wrapText="1"/>
      <protection/>
    </xf>
    <xf numFmtId="203" fontId="24" fillId="0" borderId="12" xfId="95" applyNumberFormat="1" applyFont="1" applyFill="1" applyBorder="1" applyAlignment="1">
      <alignment horizontal="center" vertical="center" wrapText="1"/>
      <protection/>
    </xf>
    <xf numFmtId="1" fontId="32" fillId="0" borderId="12" xfId="0" applyNumberFormat="1" applyFont="1" applyFill="1" applyBorder="1" applyAlignment="1" quotePrefix="1">
      <alignment horizontal="center" vertical="center" wrapText="1"/>
    </xf>
    <xf numFmtId="1" fontId="39" fillId="26" borderId="12" xfId="95" applyNumberFormat="1" applyFont="1" applyFill="1" applyBorder="1" applyAlignment="1">
      <alignment horizontal="center" vertical="center" wrapText="1"/>
      <protection/>
    </xf>
    <xf numFmtId="3" fontId="39" fillId="26" borderId="12" xfId="95" applyNumberFormat="1" applyFont="1" applyFill="1" applyBorder="1" applyAlignment="1">
      <alignment horizontal="center" vertical="center" wrapText="1"/>
      <protection/>
    </xf>
    <xf numFmtId="203" fontId="39" fillId="26" borderId="12" xfId="95" applyNumberFormat="1" applyFont="1" applyFill="1" applyBorder="1" applyAlignment="1">
      <alignment horizontal="center" vertical="center" wrapText="1"/>
      <protection/>
    </xf>
    <xf numFmtId="2" fontId="51" fillId="0" borderId="0" xfId="0" applyNumberFormat="1" applyFont="1" applyFill="1" applyAlignment="1">
      <alignment vertical="center" wrapText="1"/>
    </xf>
    <xf numFmtId="2" fontId="33" fillId="0" borderId="12" xfId="0" applyNumberFormat="1" applyFont="1" applyBorder="1" applyAlignment="1">
      <alignment horizontal="left" vertical="center" wrapText="1"/>
    </xf>
    <xf numFmtId="1" fontId="33" fillId="26" borderId="12" xfId="95" applyNumberFormat="1" applyFont="1" applyFill="1" applyBorder="1" applyAlignment="1">
      <alignment horizontal="center" vertical="center" wrapText="1"/>
      <protection/>
    </xf>
    <xf numFmtId="3" fontId="33" fillId="26" borderId="12" xfId="95" applyNumberFormat="1" applyFont="1" applyFill="1" applyBorder="1" applyAlignment="1">
      <alignment horizontal="center" vertical="center" wrapText="1"/>
      <protection/>
    </xf>
    <xf numFmtId="203" fontId="33" fillId="26" borderId="12" xfId="95" applyNumberFormat="1" applyFont="1" applyFill="1" applyBorder="1" applyAlignment="1">
      <alignment horizontal="center" vertical="center" wrapText="1"/>
      <protection/>
    </xf>
    <xf numFmtId="4" fontId="33" fillId="26" borderId="12" xfId="95" applyNumberFormat="1" applyFont="1" applyFill="1" applyBorder="1" applyAlignment="1">
      <alignment horizontal="center" vertical="center" wrapText="1"/>
      <protection/>
    </xf>
    <xf numFmtId="2" fontId="33" fillId="0" borderId="0" xfId="0" applyNumberFormat="1" applyFont="1" applyFill="1" applyAlignment="1">
      <alignment vertical="center" wrapText="1"/>
    </xf>
    <xf numFmtId="2" fontId="33" fillId="0" borderId="12" xfId="0" applyNumberFormat="1" applyFont="1" applyFill="1" applyBorder="1" applyAlignment="1">
      <alignment vertical="center" wrapText="1"/>
    </xf>
    <xf numFmtId="4" fontId="24" fillId="0" borderId="12" xfId="95" applyNumberFormat="1" applyFont="1" applyFill="1" applyBorder="1" applyAlignment="1">
      <alignment horizontal="center" vertical="center" wrapText="1"/>
      <protection/>
    </xf>
    <xf numFmtId="1" fontId="33" fillId="0" borderId="12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right" vertical="center" wrapText="1"/>
    </xf>
    <xf numFmtId="1" fontId="40" fillId="26" borderId="0" xfId="0" applyNumberFormat="1" applyFont="1" applyFill="1" applyAlignment="1" applyProtection="1">
      <alignment vertical="center" wrapText="1"/>
      <protection/>
    </xf>
    <xf numFmtId="2" fontId="40" fillId="26" borderId="0" xfId="0" applyNumberFormat="1" applyFont="1" applyFill="1" applyAlignment="1" applyProtection="1">
      <alignment vertical="center" wrapText="1"/>
      <protection/>
    </xf>
    <xf numFmtId="2" fontId="33" fillId="26" borderId="0" xfId="0" applyNumberFormat="1" applyFont="1" applyFill="1" applyAlignment="1">
      <alignment horizontal="right" vertical="center" wrapText="1"/>
    </xf>
    <xf numFmtId="2" fontId="33" fillId="26" borderId="0" xfId="0" applyNumberFormat="1" applyFont="1" applyFill="1" applyAlignment="1">
      <alignment vertical="center" wrapText="1"/>
    </xf>
    <xf numFmtId="2" fontId="40" fillId="26" borderId="0" xfId="0" applyNumberFormat="1" applyFont="1" applyFill="1" applyAlignment="1">
      <alignment vertical="center" wrapText="1"/>
    </xf>
    <xf numFmtId="2" fontId="46" fillId="26" borderId="0" xfId="0" applyNumberFormat="1" applyFont="1" applyFill="1" applyAlignment="1">
      <alignment horizontal="right" vertical="center" wrapText="1"/>
    </xf>
    <xf numFmtId="1" fontId="41" fillId="26" borderId="0" xfId="0" applyNumberFormat="1" applyFont="1" applyFill="1" applyAlignment="1" applyProtection="1">
      <alignment vertical="center" wrapText="1"/>
      <protection/>
    </xf>
    <xf numFmtId="2" fontId="41" fillId="26" borderId="0" xfId="0" applyNumberFormat="1" applyFont="1" applyFill="1" applyAlignment="1" applyProtection="1">
      <alignment vertical="center" wrapText="1"/>
      <protection/>
    </xf>
    <xf numFmtId="2" fontId="42" fillId="26" borderId="0" xfId="0" applyNumberFormat="1" applyFont="1" applyFill="1" applyAlignment="1">
      <alignment vertical="center" wrapText="1"/>
    </xf>
    <xf numFmtId="1" fontId="42" fillId="26" borderId="0" xfId="0" applyNumberFormat="1" applyFont="1" applyFill="1" applyAlignment="1" applyProtection="1">
      <alignment vertical="center" wrapText="1"/>
      <protection/>
    </xf>
    <xf numFmtId="2" fontId="42" fillId="26" borderId="0" xfId="0" applyNumberFormat="1" applyFont="1" applyFill="1" applyAlignment="1" applyProtection="1">
      <alignment vertical="center" wrapText="1"/>
      <protection/>
    </xf>
    <xf numFmtId="2" fontId="32" fillId="29" borderId="12" xfId="0" applyNumberFormat="1" applyFont="1" applyFill="1" applyBorder="1" applyAlignment="1">
      <alignment horizontal="left" vertical="center" wrapText="1"/>
    </xf>
    <xf numFmtId="2" fontId="24" fillId="4" borderId="12" xfId="0" applyNumberFormat="1" applyFont="1" applyFill="1" applyBorder="1" applyAlignment="1" quotePrefix="1">
      <alignment horizontal="left" vertical="center" wrapText="1"/>
    </xf>
    <xf numFmtId="2" fontId="32" fillId="0" borderId="12" xfId="0" applyNumberFormat="1" applyFont="1" applyFill="1" applyBorder="1" applyAlignment="1">
      <alignment horizontal="left" vertical="center" wrapText="1"/>
    </xf>
    <xf numFmtId="2" fontId="32" fillId="28" borderId="12" xfId="0" applyNumberFormat="1" applyFont="1" applyFill="1" applyBorder="1" applyAlignment="1" quotePrefix="1">
      <alignment horizontal="left" vertical="center" wrapText="1"/>
    </xf>
    <xf numFmtId="2" fontId="32" fillId="0" borderId="12" xfId="0" applyNumberFormat="1" applyFont="1" applyBorder="1" applyAlignment="1">
      <alignment horizontal="left" vertical="center" wrapText="1"/>
    </xf>
    <xf numFmtId="2" fontId="44" fillId="0" borderId="0" xfId="0" applyNumberFormat="1" applyFont="1" applyFill="1" applyAlignment="1" applyProtection="1">
      <alignment horizontal="center" vertical="center" wrapText="1"/>
      <protection/>
    </xf>
    <xf numFmtId="2" fontId="49" fillId="0" borderId="0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Border="1" applyAlignment="1">
      <alignment horizontal="left" wrapText="1"/>
    </xf>
    <xf numFmtId="2" fontId="44" fillId="0" borderId="0" xfId="0" applyNumberFormat="1" applyFont="1" applyFill="1" applyAlignment="1" applyProtection="1">
      <alignment horizontal="left" vertical="center" wrapText="1"/>
      <protection/>
    </xf>
    <xf numFmtId="2" fontId="50" fillId="0" borderId="0" xfId="0" applyNumberFormat="1" applyFont="1" applyFill="1" applyAlignment="1">
      <alignment horizontal="left" vertical="center" wrapText="1"/>
    </xf>
    <xf numFmtId="2" fontId="30" fillId="0" borderId="0" xfId="0" applyNumberFormat="1" applyFont="1" applyFill="1" applyAlignment="1" applyProtection="1">
      <alignment horizontal="left" wrapText="1"/>
      <protection/>
    </xf>
    <xf numFmtId="4" fontId="30" fillId="0" borderId="0" xfId="0" applyNumberFormat="1" applyFont="1" applyAlignment="1">
      <alignment horizontal="left" wrapText="1"/>
    </xf>
    <xf numFmtId="2" fontId="24" fillId="4" borderId="12" xfId="0" applyNumberFormat="1" applyFont="1" applyFill="1" applyBorder="1" applyAlignment="1">
      <alignment horizontal="left" vertical="center" wrapText="1"/>
    </xf>
    <xf numFmtId="2" fontId="32" fillId="26" borderId="15" xfId="0" applyNumberFormat="1" applyFont="1" applyFill="1" applyBorder="1" applyAlignment="1">
      <alignment horizontal="left" vertical="center" wrapText="1"/>
    </xf>
    <xf numFmtId="2" fontId="32" fillId="26" borderId="13" xfId="0" applyNumberFormat="1" applyFont="1" applyFill="1" applyBorder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6"/>
  <sheetViews>
    <sheetView tabSelected="1" view="pageBreakPreview" zoomScale="66" zoomScaleSheetLayoutView="66" workbookViewId="0" topLeftCell="A136">
      <selection activeCell="D142" sqref="D142:E142"/>
    </sheetView>
  </sheetViews>
  <sheetFormatPr defaultColWidth="9.16015625" defaultRowHeight="12.75"/>
  <cols>
    <col min="1" max="1" width="15" style="19" customWidth="1"/>
    <col min="2" max="2" width="17.83203125" style="19" customWidth="1"/>
    <col min="3" max="3" width="17.83203125" style="1" customWidth="1"/>
    <col min="4" max="4" width="30.16015625" style="1" customWidth="1"/>
    <col min="5" max="5" width="71.5" style="17" customWidth="1"/>
    <col min="6" max="6" width="15.16015625" style="24" customWidth="1"/>
    <col min="7" max="7" width="20.83203125" style="28" customWidth="1"/>
    <col min="8" max="8" width="15.83203125" style="21" customWidth="1"/>
    <col min="9" max="9" width="24.5" style="25" customWidth="1"/>
    <col min="10" max="10" width="14.5" style="21" customWidth="1"/>
    <col min="11" max="11" width="23" style="2" customWidth="1"/>
    <col min="12" max="12" width="20.16015625" style="2" customWidth="1"/>
    <col min="13" max="13" width="18.16015625" style="2" customWidth="1"/>
    <col min="14" max="14" width="27.16015625" style="2" customWidth="1"/>
    <col min="15" max="15" width="17" style="2" bestFit="1" customWidth="1"/>
    <col min="16" max="16384" width="9.16015625" style="2" customWidth="1"/>
  </cols>
  <sheetData>
    <row r="1" spans="1:10" ht="26.25" customHeight="1">
      <c r="A1" s="191"/>
      <c r="B1" s="191"/>
      <c r="C1" s="192"/>
      <c r="D1" s="192"/>
      <c r="G1" s="267" t="s">
        <v>74</v>
      </c>
      <c r="H1" s="267"/>
      <c r="I1" s="267"/>
      <c r="J1" s="267"/>
    </row>
    <row r="2" spans="1:10" ht="20.25" customHeight="1">
      <c r="A2" s="191"/>
      <c r="B2" s="191"/>
      <c r="C2" s="192"/>
      <c r="D2" s="192"/>
      <c r="G2" s="267" t="s">
        <v>75</v>
      </c>
      <c r="H2" s="267"/>
      <c r="I2" s="267"/>
      <c r="J2" s="267"/>
    </row>
    <row r="3" spans="1:10" ht="24" customHeight="1">
      <c r="A3" s="191"/>
      <c r="B3" s="191"/>
      <c r="C3" s="192"/>
      <c r="D3" s="192"/>
      <c r="G3" s="267" t="s">
        <v>193</v>
      </c>
      <c r="H3" s="267"/>
      <c r="I3" s="267"/>
      <c r="J3" s="267"/>
    </row>
    <row r="4" spans="1:10" ht="22.5" customHeight="1">
      <c r="A4" s="191"/>
      <c r="B4" s="191"/>
      <c r="C4" s="192"/>
      <c r="D4" s="192"/>
      <c r="G4" s="268" t="s">
        <v>135</v>
      </c>
      <c r="H4" s="268"/>
      <c r="I4" s="268"/>
      <c r="J4" s="268"/>
    </row>
    <row r="5" spans="1:10" ht="20.25" customHeight="1">
      <c r="A5" s="191"/>
      <c r="B5" s="191"/>
      <c r="C5" s="192"/>
      <c r="D5" s="192"/>
      <c r="G5" s="268" t="s">
        <v>194</v>
      </c>
      <c r="H5" s="268"/>
      <c r="I5" s="268"/>
      <c r="J5" s="268"/>
    </row>
    <row r="6" spans="1:10" ht="30">
      <c r="A6" s="191"/>
      <c r="B6" s="191"/>
      <c r="C6" s="192"/>
      <c r="D6" s="192"/>
      <c r="H6" s="193"/>
      <c r="I6" s="193"/>
      <c r="J6" s="193"/>
    </row>
    <row r="7" spans="1:13" s="3" customFormat="1" ht="90.75" customHeight="1">
      <c r="A7" s="263" t="s">
        <v>156</v>
      </c>
      <c r="B7" s="263"/>
      <c r="C7" s="263"/>
      <c r="D7" s="263"/>
      <c r="E7" s="263"/>
      <c r="F7" s="263"/>
      <c r="G7" s="263"/>
      <c r="H7" s="263"/>
      <c r="I7" s="263"/>
      <c r="J7" s="263"/>
      <c r="K7" s="36"/>
      <c r="M7" s="4"/>
    </row>
    <row r="8" spans="1:13" s="3" customFormat="1" ht="31.5">
      <c r="A8" s="264" t="s">
        <v>81</v>
      </c>
      <c r="B8" s="264"/>
      <c r="C8" s="194"/>
      <c r="D8" s="195"/>
      <c r="E8" s="196"/>
      <c r="F8" s="197"/>
      <c r="G8" s="198"/>
      <c r="H8" s="199"/>
      <c r="I8" s="200"/>
      <c r="J8" s="199"/>
      <c r="M8" s="4"/>
    </row>
    <row r="9" spans="1:13" ht="33.75" customHeight="1">
      <c r="A9" s="266" t="s">
        <v>47</v>
      </c>
      <c r="B9" s="266"/>
      <c r="C9" s="201"/>
      <c r="D9" s="202"/>
      <c r="E9" s="203"/>
      <c r="F9" s="204"/>
      <c r="G9" s="205"/>
      <c r="H9" s="206"/>
      <c r="I9" s="207"/>
      <c r="J9" s="208"/>
      <c r="K9" s="209"/>
      <c r="M9" s="4"/>
    </row>
    <row r="10" spans="1:13" ht="21.75" customHeight="1">
      <c r="A10" s="210"/>
      <c r="B10" s="210"/>
      <c r="C10" s="211"/>
      <c r="D10" s="212"/>
      <c r="E10" s="203"/>
      <c r="F10" s="204"/>
      <c r="G10" s="205"/>
      <c r="H10" s="206"/>
      <c r="I10" s="207"/>
      <c r="J10" s="208"/>
      <c r="K10" s="209"/>
      <c r="M10" s="4"/>
    </row>
    <row r="11" spans="1:13" s="5" customFormat="1" ht="182.25" customHeight="1">
      <c r="A11" s="108" t="s">
        <v>48</v>
      </c>
      <c r="B11" s="108" t="s">
        <v>49</v>
      </c>
      <c r="C11" s="109" t="s">
        <v>2</v>
      </c>
      <c r="D11" s="109" t="s">
        <v>55</v>
      </c>
      <c r="E11" s="110" t="s">
        <v>172</v>
      </c>
      <c r="F11" s="111" t="s">
        <v>50</v>
      </c>
      <c r="G11" s="112" t="s">
        <v>51</v>
      </c>
      <c r="H11" s="113" t="s">
        <v>52</v>
      </c>
      <c r="I11" s="114" t="s">
        <v>53</v>
      </c>
      <c r="J11" s="113" t="s">
        <v>54</v>
      </c>
      <c r="M11" s="213"/>
    </row>
    <row r="12" spans="1:13" s="32" customFormat="1" ht="16.5" customHeight="1">
      <c r="A12" s="115">
        <v>1</v>
      </c>
      <c r="B12" s="115">
        <v>2</v>
      </c>
      <c r="C12" s="115">
        <v>3</v>
      </c>
      <c r="D12" s="115">
        <v>4</v>
      </c>
      <c r="E12" s="116">
        <v>5</v>
      </c>
      <c r="F12" s="116">
        <v>6</v>
      </c>
      <c r="G12" s="116">
        <v>7</v>
      </c>
      <c r="H12" s="116">
        <v>8</v>
      </c>
      <c r="I12" s="116">
        <v>9</v>
      </c>
      <c r="J12" s="116">
        <v>10</v>
      </c>
      <c r="K12" s="5"/>
      <c r="M12" s="117"/>
    </row>
    <row r="13" spans="1:11" s="7" customFormat="1" ht="38.25" customHeight="1">
      <c r="A13" s="57" t="s">
        <v>9</v>
      </c>
      <c r="B13" s="57"/>
      <c r="C13" s="118"/>
      <c r="D13" s="269" t="s">
        <v>28</v>
      </c>
      <c r="E13" s="269"/>
      <c r="F13" s="74"/>
      <c r="G13" s="74"/>
      <c r="H13" s="74"/>
      <c r="I13" s="75">
        <f>I14</f>
        <v>27539674</v>
      </c>
      <c r="J13" s="74"/>
      <c r="K13" s="5"/>
    </row>
    <row r="14" spans="1:11" s="8" customFormat="1" ht="40.5" customHeight="1">
      <c r="A14" s="58" t="s">
        <v>10</v>
      </c>
      <c r="B14" s="58"/>
      <c r="C14" s="121"/>
      <c r="D14" s="260" t="s">
        <v>4</v>
      </c>
      <c r="E14" s="260"/>
      <c r="F14" s="76"/>
      <c r="G14" s="76"/>
      <c r="H14" s="76"/>
      <c r="I14" s="77">
        <f>I15+I91</f>
        <v>27539674</v>
      </c>
      <c r="J14" s="76"/>
      <c r="K14" s="5"/>
    </row>
    <row r="15" spans="1:11" s="9" customFormat="1" ht="33" customHeight="1">
      <c r="A15" s="124" t="s">
        <v>12</v>
      </c>
      <c r="B15" s="61">
        <v>7321</v>
      </c>
      <c r="C15" s="125" t="s">
        <v>7</v>
      </c>
      <c r="D15" s="270" t="s">
        <v>129</v>
      </c>
      <c r="E15" s="271"/>
      <c r="F15" s="78"/>
      <c r="G15" s="79"/>
      <c r="H15" s="80"/>
      <c r="I15" s="71">
        <f>I17+I18+I20+I21+I23+I25+I26+I28+I30+I32+I34+I36+I38+I40+I42+I44+I46+I48+I50+I52+I58+I60+I64+I68+I70+I72+I74+I76+I78+I80+I82+I84+I86+I88+I89</f>
        <v>25343064</v>
      </c>
      <c r="J15" s="80"/>
      <c r="K15" s="214"/>
    </row>
    <row r="16" spans="1:11" s="89" customFormat="1" ht="15.75" customHeight="1">
      <c r="A16" s="81"/>
      <c r="B16" s="82"/>
      <c r="C16" s="83"/>
      <c r="D16" s="59" t="s">
        <v>16</v>
      </c>
      <c r="E16" s="84"/>
      <c r="F16" s="85"/>
      <c r="G16" s="86"/>
      <c r="H16" s="87"/>
      <c r="I16" s="72"/>
      <c r="J16" s="88"/>
      <c r="K16" s="215"/>
    </row>
    <row r="17" spans="1:11" s="8" customFormat="1" ht="80.25" customHeight="1">
      <c r="A17" s="61"/>
      <c r="B17" s="61"/>
      <c r="C17" s="62"/>
      <c r="D17" s="159"/>
      <c r="E17" s="102" t="s">
        <v>87</v>
      </c>
      <c r="F17" s="65" t="s">
        <v>60</v>
      </c>
      <c r="G17" s="103">
        <v>3091007</v>
      </c>
      <c r="H17" s="70">
        <v>37.157955320062364</v>
      </c>
      <c r="I17" s="103">
        <f>1942452-167676.42</f>
        <v>1774775.58</v>
      </c>
      <c r="J17" s="65">
        <v>100</v>
      </c>
      <c r="K17" s="36"/>
    </row>
    <row r="18" spans="1:11" s="8" customFormat="1" ht="96" customHeight="1">
      <c r="A18" s="61"/>
      <c r="B18" s="61"/>
      <c r="C18" s="62"/>
      <c r="D18" s="159"/>
      <c r="E18" s="102" t="s">
        <v>164</v>
      </c>
      <c r="F18" s="126">
        <v>2021</v>
      </c>
      <c r="G18" s="127">
        <v>1500000</v>
      </c>
      <c r="H18" s="128">
        <v>0</v>
      </c>
      <c r="I18" s="127">
        <f>0+1500000</f>
        <v>1500000</v>
      </c>
      <c r="J18" s="126">
        <v>100</v>
      </c>
      <c r="K18" s="36"/>
    </row>
    <row r="19" spans="1:11" s="190" customFormat="1" ht="17.25">
      <c r="A19" s="160"/>
      <c r="B19" s="161"/>
      <c r="C19" s="162"/>
      <c r="D19" s="163"/>
      <c r="E19" s="164" t="s">
        <v>162</v>
      </c>
      <c r="F19" s="98"/>
      <c r="G19" s="99"/>
      <c r="H19" s="100"/>
      <c r="I19" s="101">
        <v>50000</v>
      </c>
      <c r="J19" s="165"/>
      <c r="K19" s="36"/>
    </row>
    <row r="20" spans="1:11" s="8" customFormat="1" ht="100.5" customHeight="1">
      <c r="A20" s="61"/>
      <c r="B20" s="61"/>
      <c r="C20" s="62"/>
      <c r="D20" s="159"/>
      <c r="E20" s="102" t="s">
        <v>88</v>
      </c>
      <c r="F20" s="65" t="s">
        <v>60</v>
      </c>
      <c r="G20" s="103">
        <v>3098934</v>
      </c>
      <c r="H20" s="70">
        <v>19.188695209384903</v>
      </c>
      <c r="I20" s="103">
        <f>2504289-1500000</f>
        <v>1004289</v>
      </c>
      <c r="J20" s="65">
        <v>100</v>
      </c>
      <c r="K20" s="36"/>
    </row>
    <row r="21" spans="1:11" s="8" customFormat="1" ht="102" customHeight="1">
      <c r="A21" s="61"/>
      <c r="B21" s="61"/>
      <c r="C21" s="62"/>
      <c r="D21" s="159"/>
      <c r="E21" s="102" t="s">
        <v>89</v>
      </c>
      <c r="F21" s="65">
        <v>2021</v>
      </c>
      <c r="G21" s="103">
        <v>2000000</v>
      </c>
      <c r="H21" s="70">
        <v>0</v>
      </c>
      <c r="I21" s="103">
        <v>2000000</v>
      </c>
      <c r="J21" s="65">
        <v>100</v>
      </c>
      <c r="K21" s="36"/>
    </row>
    <row r="22" spans="1:11" s="190" customFormat="1" ht="17.25">
      <c r="A22" s="160"/>
      <c r="B22" s="161"/>
      <c r="C22" s="162"/>
      <c r="D22" s="163"/>
      <c r="E22" s="164" t="s">
        <v>162</v>
      </c>
      <c r="F22" s="98"/>
      <c r="G22" s="99"/>
      <c r="H22" s="100"/>
      <c r="I22" s="101">
        <v>50000</v>
      </c>
      <c r="J22" s="165"/>
      <c r="K22" s="36"/>
    </row>
    <row r="23" spans="1:11" s="8" customFormat="1" ht="95.25" customHeight="1">
      <c r="A23" s="61"/>
      <c r="B23" s="61"/>
      <c r="C23" s="62"/>
      <c r="D23" s="166"/>
      <c r="E23" s="102" t="s">
        <v>186</v>
      </c>
      <c r="F23" s="126" t="s">
        <v>60</v>
      </c>
      <c r="G23" s="127">
        <v>2040394.66</v>
      </c>
      <c r="H23" s="128">
        <f>2000071.32/G23*100</f>
        <v>98.02374801353382</v>
      </c>
      <c r="I23" s="127">
        <f>0+40323.34</f>
        <v>40323.34</v>
      </c>
      <c r="J23" s="126">
        <v>100</v>
      </c>
      <c r="K23" s="36"/>
    </row>
    <row r="24" spans="1:11" s="190" customFormat="1" ht="17.25" hidden="1">
      <c r="A24" s="160"/>
      <c r="B24" s="161"/>
      <c r="C24" s="162"/>
      <c r="D24" s="163"/>
      <c r="E24" s="164" t="s">
        <v>163</v>
      </c>
      <c r="F24" s="98"/>
      <c r="G24" s="99"/>
      <c r="H24" s="100"/>
      <c r="I24" s="101"/>
      <c r="J24" s="165"/>
      <c r="K24" s="36"/>
    </row>
    <row r="25" spans="1:11" s="8" customFormat="1" ht="78" customHeight="1">
      <c r="A25" s="61"/>
      <c r="B25" s="61"/>
      <c r="C25" s="62"/>
      <c r="D25" s="166"/>
      <c r="E25" s="102" t="s">
        <v>184</v>
      </c>
      <c r="F25" s="126" t="s">
        <v>60</v>
      </c>
      <c r="G25" s="127">
        <v>4999793.48</v>
      </c>
      <c r="H25" s="128">
        <f>4441945.85/G25*100</f>
        <v>88.84258655419502</v>
      </c>
      <c r="I25" s="127">
        <f>0+557847.63</f>
        <v>557847.63</v>
      </c>
      <c r="J25" s="126">
        <v>100</v>
      </c>
      <c r="K25" s="36"/>
    </row>
    <row r="26" spans="1:11" s="8" customFormat="1" ht="99.75" customHeight="1">
      <c r="A26" s="61"/>
      <c r="B26" s="61"/>
      <c r="C26" s="62"/>
      <c r="D26" s="159"/>
      <c r="E26" s="102" t="s">
        <v>90</v>
      </c>
      <c r="F26" s="65">
        <v>2021</v>
      </c>
      <c r="G26" s="103">
        <v>500000</v>
      </c>
      <c r="H26" s="70">
        <v>0</v>
      </c>
      <c r="I26" s="103">
        <v>500000</v>
      </c>
      <c r="J26" s="65">
        <v>100</v>
      </c>
      <c r="K26" s="36"/>
    </row>
    <row r="27" spans="1:11" s="190" customFormat="1" ht="17.25">
      <c r="A27" s="160"/>
      <c r="B27" s="161"/>
      <c r="C27" s="162"/>
      <c r="D27" s="163"/>
      <c r="E27" s="164" t="s">
        <v>162</v>
      </c>
      <c r="F27" s="98"/>
      <c r="G27" s="99"/>
      <c r="H27" s="100"/>
      <c r="I27" s="101">
        <v>50000</v>
      </c>
      <c r="J27" s="165"/>
      <c r="K27" s="36"/>
    </row>
    <row r="28" spans="1:11" s="8" customFormat="1" ht="95.25" customHeight="1">
      <c r="A28" s="61"/>
      <c r="B28" s="61"/>
      <c r="C28" s="62"/>
      <c r="D28" s="159"/>
      <c r="E28" s="102" t="s">
        <v>91</v>
      </c>
      <c r="F28" s="65">
        <v>2021</v>
      </c>
      <c r="G28" s="103">
        <v>500000</v>
      </c>
      <c r="H28" s="70">
        <v>0</v>
      </c>
      <c r="I28" s="103">
        <v>500000</v>
      </c>
      <c r="J28" s="65">
        <v>100</v>
      </c>
      <c r="K28" s="36"/>
    </row>
    <row r="29" spans="1:11" s="190" customFormat="1" ht="17.25">
      <c r="A29" s="160"/>
      <c r="B29" s="161"/>
      <c r="C29" s="162"/>
      <c r="D29" s="163"/>
      <c r="E29" s="164" t="s">
        <v>162</v>
      </c>
      <c r="F29" s="98"/>
      <c r="G29" s="99"/>
      <c r="H29" s="100"/>
      <c r="I29" s="101">
        <v>50000</v>
      </c>
      <c r="J29" s="165"/>
      <c r="K29" s="36"/>
    </row>
    <row r="30" spans="1:11" s="8" customFormat="1" ht="103.5" customHeight="1">
      <c r="A30" s="61"/>
      <c r="B30" s="61"/>
      <c r="C30" s="62"/>
      <c r="D30" s="159"/>
      <c r="E30" s="102" t="s">
        <v>92</v>
      </c>
      <c r="F30" s="65">
        <v>2021</v>
      </c>
      <c r="G30" s="103">
        <v>500000</v>
      </c>
      <c r="H30" s="70">
        <v>0</v>
      </c>
      <c r="I30" s="103">
        <v>500000</v>
      </c>
      <c r="J30" s="65">
        <v>100</v>
      </c>
      <c r="K30" s="36"/>
    </row>
    <row r="31" spans="1:11" s="190" customFormat="1" ht="17.25">
      <c r="A31" s="160"/>
      <c r="B31" s="161"/>
      <c r="C31" s="162"/>
      <c r="D31" s="163"/>
      <c r="E31" s="164" t="s">
        <v>162</v>
      </c>
      <c r="F31" s="98"/>
      <c r="G31" s="99"/>
      <c r="H31" s="100"/>
      <c r="I31" s="101">
        <v>50000</v>
      </c>
      <c r="J31" s="165"/>
      <c r="K31" s="36"/>
    </row>
    <row r="32" spans="1:11" s="8" customFormat="1" ht="117" customHeight="1">
      <c r="A32" s="61"/>
      <c r="B32" s="61"/>
      <c r="C32" s="62"/>
      <c r="D32" s="159"/>
      <c r="E32" s="102" t="s">
        <v>93</v>
      </c>
      <c r="F32" s="65">
        <v>2021</v>
      </c>
      <c r="G32" s="103">
        <v>500000</v>
      </c>
      <c r="H32" s="70">
        <v>0</v>
      </c>
      <c r="I32" s="103">
        <v>500000</v>
      </c>
      <c r="J32" s="65">
        <v>100</v>
      </c>
      <c r="K32" s="36"/>
    </row>
    <row r="33" spans="1:11" s="190" customFormat="1" ht="17.25">
      <c r="A33" s="160"/>
      <c r="B33" s="161"/>
      <c r="C33" s="162"/>
      <c r="D33" s="163"/>
      <c r="E33" s="164" t="s">
        <v>162</v>
      </c>
      <c r="F33" s="98"/>
      <c r="G33" s="99"/>
      <c r="H33" s="100"/>
      <c r="I33" s="101">
        <v>50000</v>
      </c>
      <c r="J33" s="165"/>
      <c r="K33" s="36"/>
    </row>
    <row r="34" spans="1:11" s="8" customFormat="1" ht="84" customHeight="1" hidden="1">
      <c r="A34" s="61"/>
      <c r="B34" s="61"/>
      <c r="C34" s="62"/>
      <c r="D34" s="166"/>
      <c r="E34" s="102" t="s">
        <v>94</v>
      </c>
      <c r="F34" s="65">
        <v>2021</v>
      </c>
      <c r="G34" s="103">
        <v>500000</v>
      </c>
      <c r="H34" s="70">
        <v>0</v>
      </c>
      <c r="I34" s="103">
        <f>500000-500000</f>
        <v>0</v>
      </c>
      <c r="J34" s="65">
        <v>100</v>
      </c>
      <c r="K34" s="36"/>
    </row>
    <row r="35" spans="1:11" s="190" customFormat="1" ht="17.25" hidden="1">
      <c r="A35" s="160"/>
      <c r="B35" s="161"/>
      <c r="C35" s="162"/>
      <c r="D35" s="163"/>
      <c r="E35" s="164" t="s">
        <v>162</v>
      </c>
      <c r="F35" s="98"/>
      <c r="G35" s="99"/>
      <c r="H35" s="100"/>
      <c r="I35" s="101">
        <f>50000-50000</f>
        <v>0</v>
      </c>
      <c r="J35" s="165"/>
      <c r="K35" s="36"/>
    </row>
    <row r="36" spans="1:11" s="8" customFormat="1" ht="103.5" customHeight="1" hidden="1">
      <c r="A36" s="61"/>
      <c r="B36" s="61"/>
      <c r="C36" s="62"/>
      <c r="D36" s="166"/>
      <c r="E36" s="102" t="s">
        <v>95</v>
      </c>
      <c r="F36" s="65">
        <v>2021</v>
      </c>
      <c r="G36" s="103">
        <v>500000</v>
      </c>
      <c r="H36" s="70">
        <v>0</v>
      </c>
      <c r="I36" s="103">
        <f>500000-500000</f>
        <v>0</v>
      </c>
      <c r="J36" s="65">
        <v>100</v>
      </c>
      <c r="K36" s="36"/>
    </row>
    <row r="37" spans="1:11" s="190" customFormat="1" ht="17.25" hidden="1">
      <c r="A37" s="160"/>
      <c r="B37" s="161"/>
      <c r="C37" s="162"/>
      <c r="D37" s="163"/>
      <c r="E37" s="164" t="s">
        <v>162</v>
      </c>
      <c r="F37" s="98"/>
      <c r="G37" s="99"/>
      <c r="H37" s="100"/>
      <c r="I37" s="101">
        <f>50000-50000</f>
        <v>0</v>
      </c>
      <c r="J37" s="165"/>
      <c r="K37" s="36"/>
    </row>
    <row r="38" spans="1:11" s="8" customFormat="1" ht="81" customHeight="1" hidden="1">
      <c r="A38" s="61"/>
      <c r="B38" s="61"/>
      <c r="C38" s="62"/>
      <c r="D38" s="166"/>
      <c r="E38" s="102" t="s">
        <v>96</v>
      </c>
      <c r="F38" s="65">
        <v>2021</v>
      </c>
      <c r="G38" s="103">
        <v>500000</v>
      </c>
      <c r="H38" s="70">
        <v>0</v>
      </c>
      <c r="I38" s="103">
        <f>500000-500000</f>
        <v>0</v>
      </c>
      <c r="J38" s="65">
        <v>100</v>
      </c>
      <c r="K38" s="36"/>
    </row>
    <row r="39" spans="1:11" s="190" customFormat="1" ht="17.25" hidden="1">
      <c r="A39" s="160"/>
      <c r="B39" s="161"/>
      <c r="C39" s="162"/>
      <c r="D39" s="163"/>
      <c r="E39" s="164" t="s">
        <v>162</v>
      </c>
      <c r="F39" s="98"/>
      <c r="G39" s="99"/>
      <c r="H39" s="100"/>
      <c r="I39" s="101">
        <f>50000-50000</f>
        <v>0</v>
      </c>
      <c r="J39" s="165"/>
      <c r="K39" s="36"/>
    </row>
    <row r="40" spans="1:11" s="8" customFormat="1" ht="51" customHeight="1">
      <c r="A40" s="61"/>
      <c r="B40" s="61"/>
      <c r="C40" s="62"/>
      <c r="D40" s="188"/>
      <c r="E40" s="102" t="s">
        <v>171</v>
      </c>
      <c r="F40" s="126" t="s">
        <v>60</v>
      </c>
      <c r="G40" s="127">
        <v>1746116.78</v>
      </c>
      <c r="H40" s="128">
        <f>1505193.25/G40*100</f>
        <v>86.20232433709273</v>
      </c>
      <c r="I40" s="103">
        <v>240923.53</v>
      </c>
      <c r="J40" s="65">
        <v>100</v>
      </c>
      <c r="K40" s="36"/>
    </row>
    <row r="41" spans="1:11" s="190" customFormat="1" ht="17.25" hidden="1">
      <c r="A41" s="160"/>
      <c r="B41" s="161"/>
      <c r="C41" s="162"/>
      <c r="D41" s="163"/>
      <c r="E41" s="164" t="s">
        <v>163</v>
      </c>
      <c r="F41" s="98"/>
      <c r="G41" s="99"/>
      <c r="H41" s="100"/>
      <c r="I41" s="101"/>
      <c r="J41" s="165"/>
      <c r="K41" s="36"/>
    </row>
    <row r="42" spans="1:11" s="8" customFormat="1" ht="108" customHeight="1" hidden="1">
      <c r="A42" s="61"/>
      <c r="B42" s="61"/>
      <c r="C42" s="62"/>
      <c r="D42" s="159"/>
      <c r="E42" s="102" t="s">
        <v>97</v>
      </c>
      <c r="F42" s="126">
        <v>2021</v>
      </c>
      <c r="G42" s="127">
        <v>500000</v>
      </c>
      <c r="H42" s="128">
        <v>0</v>
      </c>
      <c r="I42" s="127">
        <f>500000-500000</f>
        <v>0</v>
      </c>
      <c r="J42" s="126">
        <v>100</v>
      </c>
      <c r="K42" s="36"/>
    </row>
    <row r="43" spans="1:11" s="190" customFormat="1" ht="17.25" hidden="1">
      <c r="A43" s="160"/>
      <c r="B43" s="161"/>
      <c r="C43" s="162"/>
      <c r="D43" s="163"/>
      <c r="E43" s="164" t="s">
        <v>162</v>
      </c>
      <c r="F43" s="98"/>
      <c r="G43" s="99"/>
      <c r="H43" s="100"/>
      <c r="I43" s="101">
        <f>50000-50000</f>
        <v>0</v>
      </c>
      <c r="J43" s="165"/>
      <c r="K43" s="36"/>
    </row>
    <row r="44" spans="1:11" s="8" customFormat="1" ht="103.5" customHeight="1" hidden="1">
      <c r="A44" s="61"/>
      <c r="B44" s="61"/>
      <c r="C44" s="62"/>
      <c r="D44" s="159"/>
      <c r="E44" s="102" t="s">
        <v>98</v>
      </c>
      <c r="F44" s="65">
        <v>2021</v>
      </c>
      <c r="G44" s="103">
        <v>500000</v>
      </c>
      <c r="H44" s="70">
        <v>0</v>
      </c>
      <c r="I44" s="103">
        <f>500000-500000</f>
        <v>0</v>
      </c>
      <c r="J44" s="65">
        <v>100</v>
      </c>
      <c r="K44" s="36"/>
    </row>
    <row r="45" spans="1:11" s="190" customFormat="1" ht="17.25" hidden="1">
      <c r="A45" s="160"/>
      <c r="B45" s="161"/>
      <c r="C45" s="162"/>
      <c r="D45" s="163"/>
      <c r="E45" s="164" t="s">
        <v>162</v>
      </c>
      <c r="F45" s="98"/>
      <c r="G45" s="99"/>
      <c r="H45" s="100"/>
      <c r="I45" s="101">
        <f>50000-50000</f>
        <v>0</v>
      </c>
      <c r="J45" s="165"/>
      <c r="K45" s="36"/>
    </row>
    <row r="46" spans="1:11" s="8" customFormat="1" ht="97.5" customHeight="1">
      <c r="A46" s="61"/>
      <c r="B46" s="61"/>
      <c r="C46" s="62"/>
      <c r="D46" s="159"/>
      <c r="E46" s="102" t="s">
        <v>99</v>
      </c>
      <c r="F46" s="65">
        <v>2021</v>
      </c>
      <c r="G46" s="103">
        <v>500000</v>
      </c>
      <c r="H46" s="70">
        <v>0</v>
      </c>
      <c r="I46" s="103">
        <v>500000</v>
      </c>
      <c r="J46" s="65">
        <v>100</v>
      </c>
      <c r="K46" s="36"/>
    </row>
    <row r="47" spans="1:11" s="190" customFormat="1" ht="17.25">
      <c r="A47" s="160"/>
      <c r="B47" s="161"/>
      <c r="C47" s="162"/>
      <c r="D47" s="163"/>
      <c r="E47" s="164" t="s">
        <v>162</v>
      </c>
      <c r="F47" s="98"/>
      <c r="G47" s="99"/>
      <c r="H47" s="100"/>
      <c r="I47" s="101">
        <v>50000</v>
      </c>
      <c r="J47" s="165"/>
      <c r="K47" s="36"/>
    </row>
    <row r="48" spans="1:11" s="8" customFormat="1" ht="135.75" customHeight="1">
      <c r="A48" s="61"/>
      <c r="B48" s="61"/>
      <c r="C48" s="62"/>
      <c r="D48" s="159"/>
      <c r="E48" s="102" t="s">
        <v>100</v>
      </c>
      <c r="F48" s="65">
        <v>2021</v>
      </c>
      <c r="G48" s="103">
        <v>500000</v>
      </c>
      <c r="H48" s="70">
        <v>0</v>
      </c>
      <c r="I48" s="103">
        <v>500000</v>
      </c>
      <c r="J48" s="65">
        <v>100</v>
      </c>
      <c r="K48" s="36"/>
    </row>
    <row r="49" spans="1:11" s="190" customFormat="1" ht="17.25">
      <c r="A49" s="160"/>
      <c r="B49" s="161"/>
      <c r="C49" s="162"/>
      <c r="D49" s="163"/>
      <c r="E49" s="164" t="s">
        <v>162</v>
      </c>
      <c r="F49" s="98"/>
      <c r="G49" s="99"/>
      <c r="H49" s="100"/>
      <c r="I49" s="101">
        <v>50000</v>
      </c>
      <c r="J49" s="165"/>
      <c r="K49" s="36"/>
    </row>
    <row r="50" spans="1:11" s="8" customFormat="1" ht="141.75" customHeight="1" hidden="1">
      <c r="A50" s="61"/>
      <c r="B50" s="61"/>
      <c r="C50" s="62"/>
      <c r="D50" s="159"/>
      <c r="E50" s="102" t="s">
        <v>101</v>
      </c>
      <c r="F50" s="65">
        <v>2021</v>
      </c>
      <c r="G50" s="103">
        <v>500000</v>
      </c>
      <c r="H50" s="70">
        <v>0</v>
      </c>
      <c r="I50" s="103">
        <f>500000-500000</f>
        <v>0</v>
      </c>
      <c r="J50" s="65">
        <v>100</v>
      </c>
      <c r="K50" s="36"/>
    </row>
    <row r="51" spans="1:11" s="190" customFormat="1" ht="17.25" hidden="1">
      <c r="A51" s="160"/>
      <c r="B51" s="161"/>
      <c r="C51" s="162"/>
      <c r="D51" s="163"/>
      <c r="E51" s="164" t="s">
        <v>162</v>
      </c>
      <c r="F51" s="98"/>
      <c r="G51" s="99"/>
      <c r="H51" s="100"/>
      <c r="I51" s="101">
        <f>50000-50000</f>
        <v>0</v>
      </c>
      <c r="J51" s="165"/>
      <c r="K51" s="36"/>
    </row>
    <row r="52" spans="1:11" s="8" customFormat="1" ht="111" customHeight="1">
      <c r="A52" s="61"/>
      <c r="B52" s="61"/>
      <c r="C52" s="62"/>
      <c r="D52" s="167"/>
      <c r="E52" s="102" t="s">
        <v>169</v>
      </c>
      <c r="F52" s="126">
        <v>2021</v>
      </c>
      <c r="G52" s="127">
        <v>996438.91</v>
      </c>
      <c r="H52" s="128">
        <v>0</v>
      </c>
      <c r="I52" s="127">
        <v>996438.91</v>
      </c>
      <c r="J52" s="126">
        <v>100</v>
      </c>
      <c r="K52" s="216"/>
    </row>
    <row r="53" spans="1:11" s="190" customFormat="1" ht="17.25">
      <c r="A53" s="160"/>
      <c r="B53" s="161"/>
      <c r="C53" s="162"/>
      <c r="D53" s="163"/>
      <c r="E53" s="164" t="s">
        <v>162</v>
      </c>
      <c r="F53" s="98"/>
      <c r="G53" s="99"/>
      <c r="H53" s="100"/>
      <c r="I53" s="101">
        <v>50000</v>
      </c>
      <c r="J53" s="165"/>
      <c r="K53" s="36"/>
    </row>
    <row r="54" spans="1:11" s="8" customFormat="1" ht="117" customHeight="1" hidden="1">
      <c r="A54" s="61"/>
      <c r="B54" s="61"/>
      <c r="C54" s="62"/>
      <c r="D54" s="166"/>
      <c r="E54" s="102" t="s">
        <v>102</v>
      </c>
      <c r="F54" s="65">
        <v>2021</v>
      </c>
      <c r="G54" s="103">
        <v>2500000</v>
      </c>
      <c r="H54" s="70">
        <v>0</v>
      </c>
      <c r="I54" s="127">
        <f>2500000-2500000</f>
        <v>0</v>
      </c>
      <c r="J54" s="65">
        <v>100</v>
      </c>
      <c r="K54" s="36"/>
    </row>
    <row r="55" spans="1:11" s="190" customFormat="1" ht="17.25" hidden="1">
      <c r="A55" s="160"/>
      <c r="B55" s="161"/>
      <c r="C55" s="162"/>
      <c r="D55" s="163"/>
      <c r="E55" s="164" t="s">
        <v>163</v>
      </c>
      <c r="F55" s="98"/>
      <c r="G55" s="99"/>
      <c r="H55" s="100"/>
      <c r="I55" s="101"/>
      <c r="J55" s="165"/>
      <c r="K55" s="36"/>
    </row>
    <row r="56" spans="1:11" s="8" customFormat="1" ht="117" customHeight="1" hidden="1">
      <c r="A56" s="61"/>
      <c r="B56" s="61"/>
      <c r="C56" s="62"/>
      <c r="D56" s="166"/>
      <c r="E56" s="102" t="s">
        <v>103</v>
      </c>
      <c r="F56" s="65">
        <v>2021</v>
      </c>
      <c r="G56" s="103">
        <v>1900000</v>
      </c>
      <c r="H56" s="70">
        <v>0</v>
      </c>
      <c r="I56" s="127">
        <f>1900000-1900000</f>
        <v>0</v>
      </c>
      <c r="J56" s="65">
        <v>100</v>
      </c>
      <c r="K56" s="217"/>
    </row>
    <row r="57" spans="1:11" s="190" customFormat="1" ht="18" hidden="1">
      <c r="A57" s="160"/>
      <c r="B57" s="161"/>
      <c r="C57" s="162"/>
      <c r="D57" s="163"/>
      <c r="E57" s="164" t="s">
        <v>163</v>
      </c>
      <c r="F57" s="98"/>
      <c r="G57" s="99"/>
      <c r="H57" s="100"/>
      <c r="I57" s="168"/>
      <c r="J57" s="165"/>
      <c r="K57" s="217"/>
    </row>
    <row r="58" spans="1:11" s="8" customFormat="1" ht="90" customHeight="1" hidden="1">
      <c r="A58" s="61"/>
      <c r="B58" s="61"/>
      <c r="C58" s="62"/>
      <c r="D58" s="166"/>
      <c r="E58" s="102" t="s">
        <v>104</v>
      </c>
      <c r="F58" s="65">
        <v>2021</v>
      </c>
      <c r="G58" s="103">
        <v>1500000</v>
      </c>
      <c r="H58" s="70">
        <v>0</v>
      </c>
      <c r="I58" s="103">
        <f>1500000-1500000</f>
        <v>0</v>
      </c>
      <c r="J58" s="65">
        <v>100</v>
      </c>
      <c r="K58" s="36"/>
    </row>
    <row r="59" spans="1:11" s="190" customFormat="1" ht="17.25" hidden="1">
      <c r="A59" s="160"/>
      <c r="B59" s="161"/>
      <c r="C59" s="162"/>
      <c r="D59" s="163"/>
      <c r="E59" s="164" t="s">
        <v>162</v>
      </c>
      <c r="F59" s="98"/>
      <c r="G59" s="99"/>
      <c r="H59" s="100"/>
      <c r="I59" s="101">
        <f>50000-50000</f>
        <v>0</v>
      </c>
      <c r="J59" s="165"/>
      <c r="K59" s="36"/>
    </row>
    <row r="60" spans="1:11" s="8" customFormat="1" ht="56.25" customHeight="1">
      <c r="A60" s="61"/>
      <c r="B60" s="61"/>
      <c r="C60" s="62"/>
      <c r="D60" s="166"/>
      <c r="E60" s="102" t="s">
        <v>185</v>
      </c>
      <c r="F60" s="126" t="s">
        <v>170</v>
      </c>
      <c r="G60" s="127">
        <v>3861449.42</v>
      </c>
      <c r="H60" s="128">
        <f>(637821.95+2960000)/G60*100</f>
        <v>93.17283638017976</v>
      </c>
      <c r="I60" s="127">
        <v>262153.01</v>
      </c>
      <c r="J60" s="126">
        <v>100</v>
      </c>
      <c r="K60" s="36"/>
    </row>
    <row r="61" spans="1:11" s="190" customFormat="1" ht="17.25" hidden="1">
      <c r="A61" s="160"/>
      <c r="B61" s="161"/>
      <c r="C61" s="162"/>
      <c r="D61" s="163"/>
      <c r="E61" s="164" t="s">
        <v>163</v>
      </c>
      <c r="F61" s="98"/>
      <c r="G61" s="99"/>
      <c r="H61" s="100"/>
      <c r="I61" s="101"/>
      <c r="J61" s="165"/>
      <c r="K61" s="36"/>
    </row>
    <row r="62" spans="1:11" s="8" customFormat="1" ht="117" customHeight="1" hidden="1">
      <c r="A62" s="61"/>
      <c r="B62" s="61"/>
      <c r="C62" s="62"/>
      <c r="D62" s="166"/>
      <c r="E62" s="102" t="s">
        <v>116</v>
      </c>
      <c r="F62" s="65">
        <v>2021</v>
      </c>
      <c r="G62" s="103">
        <v>1500000</v>
      </c>
      <c r="H62" s="70">
        <v>0</v>
      </c>
      <c r="I62" s="103">
        <f>1500000-1500000</f>
        <v>0</v>
      </c>
      <c r="J62" s="65">
        <v>100</v>
      </c>
      <c r="K62" s="36"/>
    </row>
    <row r="63" spans="1:11" s="190" customFormat="1" ht="17.25" hidden="1">
      <c r="A63" s="160"/>
      <c r="B63" s="161"/>
      <c r="C63" s="162"/>
      <c r="D63" s="163"/>
      <c r="E63" s="164" t="s">
        <v>163</v>
      </c>
      <c r="F63" s="98"/>
      <c r="G63" s="99"/>
      <c r="H63" s="100"/>
      <c r="I63" s="101"/>
      <c r="J63" s="165"/>
      <c r="K63" s="36"/>
    </row>
    <row r="64" spans="1:11" s="8" customFormat="1" ht="102.75" customHeight="1" hidden="1">
      <c r="A64" s="61"/>
      <c r="B64" s="61"/>
      <c r="C64" s="62"/>
      <c r="D64" s="159"/>
      <c r="E64" s="102" t="s">
        <v>105</v>
      </c>
      <c r="F64" s="65">
        <v>2021</v>
      </c>
      <c r="G64" s="103">
        <v>500000</v>
      </c>
      <c r="H64" s="70">
        <v>0</v>
      </c>
      <c r="I64" s="103">
        <f>500000-500000</f>
        <v>0</v>
      </c>
      <c r="J64" s="65">
        <v>100</v>
      </c>
      <c r="K64" s="36"/>
    </row>
    <row r="65" spans="1:11" s="190" customFormat="1" ht="17.25" hidden="1">
      <c r="A65" s="160"/>
      <c r="B65" s="161"/>
      <c r="C65" s="162"/>
      <c r="D65" s="163"/>
      <c r="E65" s="164" t="s">
        <v>162</v>
      </c>
      <c r="F65" s="98"/>
      <c r="G65" s="99"/>
      <c r="H65" s="100"/>
      <c r="I65" s="101">
        <f>50000-50000</f>
        <v>0</v>
      </c>
      <c r="J65" s="165"/>
      <c r="K65" s="36"/>
    </row>
    <row r="66" spans="1:11" s="8" customFormat="1" ht="117" customHeight="1" hidden="1">
      <c r="A66" s="61"/>
      <c r="B66" s="61"/>
      <c r="C66" s="62"/>
      <c r="D66" s="166"/>
      <c r="E66" s="102" t="s">
        <v>106</v>
      </c>
      <c r="F66" s="65">
        <v>2021</v>
      </c>
      <c r="G66" s="103">
        <v>1000000</v>
      </c>
      <c r="H66" s="70">
        <v>0</v>
      </c>
      <c r="I66" s="103">
        <f>1000000-1000000</f>
        <v>0</v>
      </c>
      <c r="J66" s="65">
        <v>100</v>
      </c>
      <c r="K66" s="36"/>
    </row>
    <row r="67" spans="1:11" s="190" customFormat="1" ht="17.25" hidden="1">
      <c r="A67" s="160"/>
      <c r="B67" s="161"/>
      <c r="C67" s="162"/>
      <c r="D67" s="163"/>
      <c r="E67" s="164" t="s">
        <v>163</v>
      </c>
      <c r="F67" s="98"/>
      <c r="G67" s="99"/>
      <c r="H67" s="100"/>
      <c r="I67" s="101"/>
      <c r="J67" s="165"/>
      <c r="K67" s="36"/>
    </row>
    <row r="68" spans="1:11" s="8" customFormat="1" ht="79.5" customHeight="1">
      <c r="A68" s="61"/>
      <c r="B68" s="61"/>
      <c r="C68" s="62"/>
      <c r="D68" s="159"/>
      <c r="E68" s="102" t="s">
        <v>107</v>
      </c>
      <c r="F68" s="65">
        <v>2021</v>
      </c>
      <c r="G68" s="103">
        <v>1500000</v>
      </c>
      <c r="H68" s="70">
        <v>0</v>
      </c>
      <c r="I68" s="103">
        <v>1500000</v>
      </c>
      <c r="J68" s="65">
        <v>100</v>
      </c>
      <c r="K68" s="36"/>
    </row>
    <row r="69" spans="1:11" s="190" customFormat="1" ht="17.25">
      <c r="A69" s="160"/>
      <c r="B69" s="161"/>
      <c r="C69" s="162"/>
      <c r="D69" s="163"/>
      <c r="E69" s="164" t="s">
        <v>162</v>
      </c>
      <c r="F69" s="98"/>
      <c r="G69" s="99"/>
      <c r="H69" s="100"/>
      <c r="I69" s="101">
        <v>50000</v>
      </c>
      <c r="J69" s="165"/>
      <c r="K69" s="36"/>
    </row>
    <row r="70" spans="1:11" s="8" customFormat="1" ht="87" customHeight="1">
      <c r="A70" s="61"/>
      <c r="B70" s="61"/>
      <c r="C70" s="62"/>
      <c r="D70" s="159"/>
      <c r="E70" s="102" t="s">
        <v>108</v>
      </c>
      <c r="F70" s="126">
        <v>2021</v>
      </c>
      <c r="G70" s="127">
        <v>1500000</v>
      </c>
      <c r="H70" s="128">
        <v>0</v>
      </c>
      <c r="I70" s="127">
        <v>1500000</v>
      </c>
      <c r="J70" s="126">
        <v>100</v>
      </c>
      <c r="K70" s="36"/>
    </row>
    <row r="71" spans="1:11" s="190" customFormat="1" ht="17.25">
      <c r="A71" s="160"/>
      <c r="B71" s="161"/>
      <c r="C71" s="162"/>
      <c r="D71" s="163"/>
      <c r="E71" s="164" t="s">
        <v>162</v>
      </c>
      <c r="F71" s="98"/>
      <c r="G71" s="99"/>
      <c r="H71" s="100"/>
      <c r="I71" s="101">
        <v>50000</v>
      </c>
      <c r="J71" s="165"/>
      <c r="K71" s="36"/>
    </row>
    <row r="72" spans="1:11" s="8" customFormat="1" ht="100.5" customHeight="1">
      <c r="A72" s="61"/>
      <c r="B72" s="61"/>
      <c r="C72" s="62"/>
      <c r="D72" s="159"/>
      <c r="E72" s="102" t="s">
        <v>109</v>
      </c>
      <c r="F72" s="65">
        <v>2021</v>
      </c>
      <c r="G72" s="103">
        <v>700000</v>
      </c>
      <c r="H72" s="70">
        <v>0</v>
      </c>
      <c r="I72" s="103">
        <v>700000</v>
      </c>
      <c r="J72" s="65">
        <v>100</v>
      </c>
      <c r="K72" s="36"/>
    </row>
    <row r="73" spans="1:11" s="190" customFormat="1" ht="17.25">
      <c r="A73" s="160"/>
      <c r="B73" s="161"/>
      <c r="C73" s="162"/>
      <c r="D73" s="163"/>
      <c r="E73" s="164" t="s">
        <v>162</v>
      </c>
      <c r="F73" s="98"/>
      <c r="G73" s="99"/>
      <c r="H73" s="100"/>
      <c r="I73" s="101">
        <v>50000</v>
      </c>
      <c r="J73" s="165"/>
      <c r="K73" s="36"/>
    </row>
    <row r="74" spans="1:11" s="8" customFormat="1" ht="98.25" customHeight="1">
      <c r="A74" s="61"/>
      <c r="B74" s="61"/>
      <c r="C74" s="62"/>
      <c r="D74" s="166"/>
      <c r="E74" s="102" t="s">
        <v>110</v>
      </c>
      <c r="F74" s="65">
        <v>2021</v>
      </c>
      <c r="G74" s="103">
        <v>1800000</v>
      </c>
      <c r="H74" s="70">
        <v>0</v>
      </c>
      <c r="I74" s="103">
        <v>1800000</v>
      </c>
      <c r="J74" s="65">
        <v>100</v>
      </c>
      <c r="K74" s="36"/>
    </row>
    <row r="75" spans="1:11" s="190" customFormat="1" ht="17.25">
      <c r="A75" s="160"/>
      <c r="B75" s="161"/>
      <c r="C75" s="162"/>
      <c r="D75" s="163"/>
      <c r="E75" s="164" t="s">
        <v>162</v>
      </c>
      <c r="F75" s="98"/>
      <c r="G75" s="99"/>
      <c r="H75" s="100"/>
      <c r="I75" s="101">
        <v>50000</v>
      </c>
      <c r="J75" s="165"/>
      <c r="K75" s="36"/>
    </row>
    <row r="76" spans="1:11" s="8" customFormat="1" ht="93.75" customHeight="1">
      <c r="A76" s="61"/>
      <c r="B76" s="61"/>
      <c r="C76" s="62"/>
      <c r="D76" s="166"/>
      <c r="E76" s="102" t="s">
        <v>111</v>
      </c>
      <c r="F76" s="65">
        <v>2021</v>
      </c>
      <c r="G76" s="103">
        <v>1000000</v>
      </c>
      <c r="H76" s="70">
        <v>0</v>
      </c>
      <c r="I76" s="103">
        <v>1000000</v>
      </c>
      <c r="J76" s="65">
        <v>100</v>
      </c>
      <c r="K76" s="36"/>
    </row>
    <row r="77" spans="1:11" s="190" customFormat="1" ht="17.25">
      <c r="A77" s="160"/>
      <c r="B77" s="161"/>
      <c r="C77" s="162"/>
      <c r="D77" s="163"/>
      <c r="E77" s="164" t="s">
        <v>162</v>
      </c>
      <c r="F77" s="98"/>
      <c r="G77" s="99"/>
      <c r="H77" s="100"/>
      <c r="I77" s="101">
        <v>50000</v>
      </c>
      <c r="J77" s="165"/>
      <c r="K77" s="36"/>
    </row>
    <row r="78" spans="1:11" s="8" customFormat="1" ht="100.5" customHeight="1">
      <c r="A78" s="61"/>
      <c r="B78" s="61"/>
      <c r="C78" s="62"/>
      <c r="D78" s="166"/>
      <c r="E78" s="102" t="s">
        <v>112</v>
      </c>
      <c r="F78" s="65">
        <v>2021</v>
      </c>
      <c r="G78" s="103">
        <v>1000000</v>
      </c>
      <c r="H78" s="70">
        <v>0</v>
      </c>
      <c r="I78" s="103">
        <v>1000000</v>
      </c>
      <c r="J78" s="65">
        <v>100</v>
      </c>
      <c r="K78" s="36"/>
    </row>
    <row r="79" spans="1:11" s="190" customFormat="1" ht="17.25">
      <c r="A79" s="160"/>
      <c r="B79" s="161"/>
      <c r="C79" s="162"/>
      <c r="D79" s="163"/>
      <c r="E79" s="164" t="s">
        <v>162</v>
      </c>
      <c r="F79" s="98"/>
      <c r="G79" s="99"/>
      <c r="H79" s="100"/>
      <c r="I79" s="101">
        <v>50000</v>
      </c>
      <c r="J79" s="165"/>
      <c r="K79" s="36"/>
    </row>
    <row r="80" spans="1:11" s="8" customFormat="1" ht="87" customHeight="1">
      <c r="A80" s="151"/>
      <c r="B80" s="151"/>
      <c r="C80" s="152"/>
      <c r="D80" s="169"/>
      <c r="E80" s="102" t="s">
        <v>113</v>
      </c>
      <c r="F80" s="65">
        <v>2021</v>
      </c>
      <c r="G80" s="103">
        <v>800000</v>
      </c>
      <c r="H80" s="70">
        <v>0</v>
      </c>
      <c r="I80" s="103">
        <v>800000</v>
      </c>
      <c r="J80" s="65">
        <v>100</v>
      </c>
      <c r="K80" s="36"/>
    </row>
    <row r="81" spans="1:11" s="190" customFormat="1" ht="17.25">
      <c r="A81" s="160"/>
      <c r="B81" s="161"/>
      <c r="C81" s="162"/>
      <c r="D81" s="163"/>
      <c r="E81" s="164" t="s">
        <v>162</v>
      </c>
      <c r="F81" s="98"/>
      <c r="G81" s="99"/>
      <c r="H81" s="100"/>
      <c r="I81" s="101">
        <v>50000</v>
      </c>
      <c r="J81" s="165"/>
      <c r="K81" s="36"/>
    </row>
    <row r="82" spans="1:11" s="8" customFormat="1" ht="81" customHeight="1">
      <c r="A82" s="151"/>
      <c r="B82" s="151"/>
      <c r="C82" s="152"/>
      <c r="D82" s="169"/>
      <c r="E82" s="102" t="s">
        <v>114</v>
      </c>
      <c r="F82" s="65">
        <v>2021</v>
      </c>
      <c r="G82" s="103">
        <v>1300000</v>
      </c>
      <c r="H82" s="70">
        <v>0</v>
      </c>
      <c r="I82" s="103">
        <v>1300000</v>
      </c>
      <c r="J82" s="65">
        <v>100</v>
      </c>
      <c r="K82" s="36"/>
    </row>
    <row r="83" spans="1:11" s="190" customFormat="1" ht="17.25">
      <c r="A83" s="160"/>
      <c r="B83" s="161"/>
      <c r="C83" s="162"/>
      <c r="D83" s="163"/>
      <c r="E83" s="164" t="s">
        <v>162</v>
      </c>
      <c r="F83" s="98"/>
      <c r="G83" s="99"/>
      <c r="H83" s="100"/>
      <c r="I83" s="101">
        <v>50000</v>
      </c>
      <c r="J83" s="165"/>
      <c r="K83" s="36"/>
    </row>
    <row r="84" spans="1:11" s="8" customFormat="1" ht="99.75" customHeight="1">
      <c r="A84" s="151"/>
      <c r="B84" s="151"/>
      <c r="C84" s="152"/>
      <c r="D84" s="169"/>
      <c r="E84" s="102" t="s">
        <v>189</v>
      </c>
      <c r="F84" s="65">
        <v>2021</v>
      </c>
      <c r="G84" s="103">
        <v>1000000</v>
      </c>
      <c r="H84" s="70">
        <v>0</v>
      </c>
      <c r="I84" s="103">
        <v>1000000</v>
      </c>
      <c r="J84" s="65">
        <v>100</v>
      </c>
      <c r="K84" s="36"/>
    </row>
    <row r="85" spans="1:11" s="190" customFormat="1" ht="17.25">
      <c r="A85" s="160"/>
      <c r="B85" s="161"/>
      <c r="C85" s="162"/>
      <c r="D85" s="163"/>
      <c r="E85" s="164" t="s">
        <v>162</v>
      </c>
      <c r="F85" s="98"/>
      <c r="G85" s="99"/>
      <c r="H85" s="100"/>
      <c r="I85" s="101">
        <v>50000</v>
      </c>
      <c r="J85" s="165"/>
      <c r="K85" s="36"/>
    </row>
    <row r="86" spans="1:11" s="8" customFormat="1" ht="198.75" customHeight="1">
      <c r="A86" s="151"/>
      <c r="B86" s="151"/>
      <c r="C86" s="152"/>
      <c r="D86" s="169"/>
      <c r="E86" s="102" t="s">
        <v>183</v>
      </c>
      <c r="F86" s="65">
        <v>2021</v>
      </c>
      <c r="G86" s="103">
        <v>3366313</v>
      </c>
      <c r="H86" s="70">
        <v>0</v>
      </c>
      <c r="I86" s="103">
        <f>3366313-175171.91</f>
        <v>3191141.09</v>
      </c>
      <c r="J86" s="65">
        <v>100</v>
      </c>
      <c r="K86" s="36"/>
    </row>
    <row r="87" spans="1:11" s="190" customFormat="1" ht="17.25">
      <c r="A87" s="160"/>
      <c r="B87" s="161"/>
      <c r="C87" s="162"/>
      <c r="D87" s="163"/>
      <c r="E87" s="164" t="s">
        <v>162</v>
      </c>
      <c r="F87" s="98"/>
      <c r="G87" s="99"/>
      <c r="H87" s="100"/>
      <c r="I87" s="101">
        <v>50000</v>
      </c>
      <c r="J87" s="165"/>
      <c r="K87" s="36"/>
    </row>
    <row r="88" spans="1:11" s="8" customFormat="1" ht="189.75" customHeight="1">
      <c r="A88" s="151"/>
      <c r="B88" s="151"/>
      <c r="C88" s="152"/>
      <c r="D88" s="153"/>
      <c r="E88" s="102" t="s">
        <v>165</v>
      </c>
      <c r="F88" s="65" t="s">
        <v>60</v>
      </c>
      <c r="G88" s="127">
        <v>1000188.29</v>
      </c>
      <c r="H88" s="128">
        <f>825016.38/G88*100</f>
        <v>82.48610669097116</v>
      </c>
      <c r="I88" s="127">
        <v>175171.91</v>
      </c>
      <c r="J88" s="126">
        <v>100</v>
      </c>
      <c r="K88" s="36"/>
    </row>
    <row r="89" spans="1:11" s="8" customFormat="1" ht="117" customHeight="1" hidden="1">
      <c r="A89" s="151"/>
      <c r="B89" s="151"/>
      <c r="C89" s="152"/>
      <c r="D89" s="169"/>
      <c r="E89" s="102" t="s">
        <v>115</v>
      </c>
      <c r="F89" s="65">
        <v>2021</v>
      </c>
      <c r="G89" s="103">
        <v>800000</v>
      </c>
      <c r="H89" s="70">
        <v>0</v>
      </c>
      <c r="I89" s="103">
        <f>800000-800000</f>
        <v>0</v>
      </c>
      <c r="J89" s="65">
        <v>100</v>
      </c>
      <c r="K89" s="36"/>
    </row>
    <row r="90" spans="1:11" s="190" customFormat="1" ht="17.25" hidden="1">
      <c r="A90" s="160"/>
      <c r="B90" s="161"/>
      <c r="C90" s="162"/>
      <c r="D90" s="163"/>
      <c r="E90" s="164" t="s">
        <v>163</v>
      </c>
      <c r="F90" s="98"/>
      <c r="G90" s="99"/>
      <c r="H90" s="100"/>
      <c r="I90" s="101"/>
      <c r="J90" s="165"/>
      <c r="K90" s="36"/>
    </row>
    <row r="91" spans="1:11" s="9" customFormat="1" ht="36.75" customHeight="1">
      <c r="A91" s="129" t="s">
        <v>65</v>
      </c>
      <c r="B91" s="61" t="s">
        <v>26</v>
      </c>
      <c r="C91" s="125" t="s">
        <v>7</v>
      </c>
      <c r="D91" s="257" t="s">
        <v>130</v>
      </c>
      <c r="E91" s="257"/>
      <c r="F91" s="78"/>
      <c r="G91" s="79"/>
      <c r="H91" s="80"/>
      <c r="I91" s="71">
        <f>I93+I94</f>
        <v>2196610</v>
      </c>
      <c r="J91" s="80"/>
      <c r="K91" s="36"/>
    </row>
    <row r="92" spans="1:11" s="89" customFormat="1" ht="15.75" customHeight="1">
      <c r="A92" s="81"/>
      <c r="B92" s="82"/>
      <c r="C92" s="83"/>
      <c r="D92" s="59" t="s">
        <v>16</v>
      </c>
      <c r="E92" s="84"/>
      <c r="F92" s="85"/>
      <c r="G92" s="86"/>
      <c r="H92" s="87"/>
      <c r="I92" s="72"/>
      <c r="J92" s="88"/>
      <c r="K92" s="36"/>
    </row>
    <row r="93" spans="1:11" s="218" customFormat="1" ht="79.5" customHeight="1">
      <c r="A93" s="170"/>
      <c r="B93" s="151"/>
      <c r="C93" s="171"/>
      <c r="D93" s="169"/>
      <c r="E93" s="102" t="s">
        <v>119</v>
      </c>
      <c r="F93" s="65" t="s">
        <v>60</v>
      </c>
      <c r="G93" s="69">
        <v>1560932.16</v>
      </c>
      <c r="H93" s="70">
        <v>55.24410490716009</v>
      </c>
      <c r="I93" s="103">
        <f>698610-2000</f>
        <v>696610</v>
      </c>
      <c r="J93" s="65">
        <v>100</v>
      </c>
      <c r="K93" s="36"/>
    </row>
    <row r="94" spans="1:11" s="8" customFormat="1" ht="104.25" customHeight="1">
      <c r="A94" s="170"/>
      <c r="B94" s="151"/>
      <c r="C94" s="171"/>
      <c r="D94" s="169"/>
      <c r="E94" s="102" t="s">
        <v>120</v>
      </c>
      <c r="F94" s="65">
        <v>2021</v>
      </c>
      <c r="G94" s="69">
        <v>1500000</v>
      </c>
      <c r="H94" s="70">
        <v>0</v>
      </c>
      <c r="I94" s="103">
        <v>1500000</v>
      </c>
      <c r="J94" s="65">
        <v>100</v>
      </c>
      <c r="K94" s="36"/>
    </row>
    <row r="95" spans="1:11" s="190" customFormat="1" ht="17.25">
      <c r="A95" s="160"/>
      <c r="B95" s="161"/>
      <c r="C95" s="162"/>
      <c r="D95" s="163"/>
      <c r="E95" s="164" t="s">
        <v>162</v>
      </c>
      <c r="F95" s="98"/>
      <c r="G95" s="99"/>
      <c r="H95" s="100"/>
      <c r="I95" s="101">
        <v>50000</v>
      </c>
      <c r="J95" s="165"/>
      <c r="K95" s="36"/>
    </row>
    <row r="96" spans="1:11" s="7" customFormat="1" ht="36" customHeight="1">
      <c r="A96" s="57" t="s">
        <v>13</v>
      </c>
      <c r="B96" s="130"/>
      <c r="C96" s="131"/>
      <c r="D96" s="258" t="s">
        <v>22</v>
      </c>
      <c r="E96" s="258"/>
      <c r="F96" s="130"/>
      <c r="G96" s="132"/>
      <c r="H96" s="133"/>
      <c r="I96" s="75">
        <f>I97</f>
        <v>3899998</v>
      </c>
      <c r="J96" s="133"/>
      <c r="K96" s="36"/>
    </row>
    <row r="97" spans="1:11" s="10" customFormat="1" ht="33" customHeight="1">
      <c r="A97" s="58" t="s">
        <v>14</v>
      </c>
      <c r="B97" s="134"/>
      <c r="C97" s="135"/>
      <c r="D97" s="260" t="s">
        <v>15</v>
      </c>
      <c r="E97" s="260"/>
      <c r="F97" s="136"/>
      <c r="G97" s="137"/>
      <c r="H97" s="138"/>
      <c r="I97" s="77">
        <f>I98</f>
        <v>3899998</v>
      </c>
      <c r="J97" s="138"/>
      <c r="K97" s="36"/>
    </row>
    <row r="98" spans="1:11" s="6" customFormat="1" ht="39" customHeight="1">
      <c r="A98" s="143" t="s">
        <v>66</v>
      </c>
      <c r="B98" s="124">
        <v>7322</v>
      </c>
      <c r="C98" s="144" t="s">
        <v>7</v>
      </c>
      <c r="D98" s="261" t="s">
        <v>131</v>
      </c>
      <c r="E98" s="261"/>
      <c r="F98" s="145"/>
      <c r="G98" s="146"/>
      <c r="H98" s="147"/>
      <c r="I98" s="148">
        <f>I100+I102+I104+I106+I108+I110+I112+I114+I116+I118+I120+I122+I124+I128+I130+I132+I134+I136+I138</f>
        <v>3899998</v>
      </c>
      <c r="J98" s="147"/>
      <c r="K98" s="214"/>
    </row>
    <row r="99" spans="1:11" s="89" customFormat="1" ht="17.25" customHeight="1">
      <c r="A99" s="81"/>
      <c r="B99" s="82"/>
      <c r="C99" s="83"/>
      <c r="D99" s="59" t="s">
        <v>16</v>
      </c>
      <c r="E99" s="84"/>
      <c r="F99" s="85"/>
      <c r="G99" s="86"/>
      <c r="H99" s="87"/>
      <c r="I99" s="72"/>
      <c r="J99" s="88"/>
      <c r="K99" s="215"/>
    </row>
    <row r="100" spans="1:11" s="3" customFormat="1" ht="79.5" customHeight="1">
      <c r="A100" s="172"/>
      <c r="B100" s="91"/>
      <c r="C100" s="173"/>
      <c r="D100" s="153"/>
      <c r="E100" s="105" t="s">
        <v>161</v>
      </c>
      <c r="F100" s="65">
        <v>2021</v>
      </c>
      <c r="G100" s="69">
        <v>7250000</v>
      </c>
      <c r="H100" s="70">
        <v>0</v>
      </c>
      <c r="I100" s="139">
        <v>250000</v>
      </c>
      <c r="J100" s="142">
        <v>3.4</v>
      </c>
      <c r="K100" s="219"/>
    </row>
    <row r="101" spans="1:11" s="190" customFormat="1" ht="17.25">
      <c r="A101" s="160"/>
      <c r="B101" s="161"/>
      <c r="C101" s="162"/>
      <c r="D101" s="163"/>
      <c r="E101" s="164" t="s">
        <v>162</v>
      </c>
      <c r="F101" s="98"/>
      <c r="G101" s="99"/>
      <c r="H101" s="100"/>
      <c r="I101" s="101">
        <v>250000</v>
      </c>
      <c r="J101" s="165"/>
      <c r="K101" s="36"/>
    </row>
    <row r="102" spans="1:11" s="3" customFormat="1" ht="82.5" customHeight="1">
      <c r="A102" s="172"/>
      <c r="B102" s="91"/>
      <c r="C102" s="173"/>
      <c r="D102" s="153"/>
      <c r="E102" s="105" t="s">
        <v>144</v>
      </c>
      <c r="F102" s="65">
        <v>2021</v>
      </c>
      <c r="G102" s="69">
        <v>10300000</v>
      </c>
      <c r="H102" s="70">
        <v>0</v>
      </c>
      <c r="I102" s="139">
        <v>300000</v>
      </c>
      <c r="J102" s="142">
        <v>2.9</v>
      </c>
      <c r="K102" s="219"/>
    </row>
    <row r="103" spans="1:11" s="190" customFormat="1" ht="17.25">
      <c r="A103" s="160"/>
      <c r="B103" s="161"/>
      <c r="C103" s="162"/>
      <c r="D103" s="163"/>
      <c r="E103" s="164" t="s">
        <v>162</v>
      </c>
      <c r="F103" s="98"/>
      <c r="G103" s="99"/>
      <c r="H103" s="100"/>
      <c r="I103" s="101">
        <v>300000</v>
      </c>
      <c r="J103" s="165"/>
      <c r="K103" s="36"/>
    </row>
    <row r="104" spans="1:11" s="3" customFormat="1" ht="78" customHeight="1">
      <c r="A104" s="172"/>
      <c r="B104" s="91"/>
      <c r="C104" s="173"/>
      <c r="D104" s="174"/>
      <c r="E104" s="140" t="s">
        <v>145</v>
      </c>
      <c r="F104" s="65" t="s">
        <v>60</v>
      </c>
      <c r="G104" s="69">
        <v>6400000</v>
      </c>
      <c r="H104" s="70">
        <v>0</v>
      </c>
      <c r="I104" s="103">
        <v>400000</v>
      </c>
      <c r="J104" s="142">
        <v>6.3</v>
      </c>
      <c r="K104" s="219"/>
    </row>
    <row r="105" spans="1:11" s="190" customFormat="1" ht="17.25">
      <c r="A105" s="160"/>
      <c r="B105" s="161"/>
      <c r="C105" s="162"/>
      <c r="D105" s="163"/>
      <c r="E105" s="164" t="s">
        <v>162</v>
      </c>
      <c r="F105" s="98"/>
      <c r="G105" s="99"/>
      <c r="H105" s="100"/>
      <c r="I105" s="101">
        <v>400000</v>
      </c>
      <c r="J105" s="165"/>
      <c r="K105" s="36"/>
    </row>
    <row r="106" spans="1:11" s="3" customFormat="1" ht="85.5" customHeight="1">
      <c r="A106" s="172"/>
      <c r="B106" s="91"/>
      <c r="C106" s="173"/>
      <c r="D106" s="174"/>
      <c r="E106" s="140" t="s">
        <v>166</v>
      </c>
      <c r="F106" s="126">
        <v>2021</v>
      </c>
      <c r="G106" s="156">
        <v>7299999</v>
      </c>
      <c r="H106" s="128">
        <v>0</v>
      </c>
      <c r="I106" s="127">
        <v>49999</v>
      </c>
      <c r="J106" s="128">
        <v>0.7</v>
      </c>
      <c r="K106" s="219"/>
    </row>
    <row r="107" spans="1:11" s="190" customFormat="1" ht="17.25">
      <c r="A107" s="160"/>
      <c r="B107" s="161"/>
      <c r="C107" s="162"/>
      <c r="D107" s="163"/>
      <c r="E107" s="164" t="s">
        <v>162</v>
      </c>
      <c r="F107" s="98"/>
      <c r="G107" s="99"/>
      <c r="H107" s="100"/>
      <c r="I107" s="101">
        <v>49999</v>
      </c>
      <c r="J107" s="165"/>
      <c r="K107" s="36"/>
    </row>
    <row r="108" spans="1:11" s="3" customFormat="1" ht="102.75" customHeight="1">
      <c r="A108" s="172"/>
      <c r="B108" s="91"/>
      <c r="C108" s="173"/>
      <c r="D108" s="174"/>
      <c r="E108" s="140" t="s">
        <v>146</v>
      </c>
      <c r="F108" s="141">
        <v>2021</v>
      </c>
      <c r="G108" s="175">
        <v>5250000</v>
      </c>
      <c r="H108" s="142">
        <v>0</v>
      </c>
      <c r="I108" s="139">
        <v>250000</v>
      </c>
      <c r="J108" s="142">
        <v>4.8</v>
      </c>
      <c r="K108" s="219"/>
    </row>
    <row r="109" spans="1:11" s="190" customFormat="1" ht="17.25">
      <c r="A109" s="160"/>
      <c r="B109" s="161"/>
      <c r="C109" s="162"/>
      <c r="D109" s="163"/>
      <c r="E109" s="164" t="s">
        <v>162</v>
      </c>
      <c r="F109" s="98"/>
      <c r="G109" s="99"/>
      <c r="H109" s="100"/>
      <c r="I109" s="101">
        <v>250000</v>
      </c>
      <c r="J109" s="165"/>
      <c r="K109" s="36"/>
    </row>
    <row r="110" spans="1:11" s="3" customFormat="1" ht="82.5" customHeight="1">
      <c r="A110" s="172"/>
      <c r="B110" s="91"/>
      <c r="C110" s="173"/>
      <c r="D110" s="174"/>
      <c r="E110" s="140" t="s">
        <v>167</v>
      </c>
      <c r="F110" s="126">
        <v>2021</v>
      </c>
      <c r="G110" s="156">
        <v>5299999</v>
      </c>
      <c r="H110" s="128">
        <v>0</v>
      </c>
      <c r="I110" s="127">
        <v>49999</v>
      </c>
      <c r="J110" s="128">
        <v>0.9</v>
      </c>
      <c r="K110" s="219"/>
    </row>
    <row r="111" spans="1:11" s="190" customFormat="1" ht="17.25">
      <c r="A111" s="160"/>
      <c r="B111" s="161"/>
      <c r="C111" s="162"/>
      <c r="D111" s="163"/>
      <c r="E111" s="164" t="s">
        <v>162</v>
      </c>
      <c r="F111" s="98"/>
      <c r="G111" s="99"/>
      <c r="H111" s="100"/>
      <c r="I111" s="101">
        <v>49999</v>
      </c>
      <c r="J111" s="165"/>
      <c r="K111" s="36"/>
    </row>
    <row r="112" spans="1:11" s="3" customFormat="1" ht="78" customHeight="1">
      <c r="A112" s="172"/>
      <c r="B112" s="91"/>
      <c r="C112" s="173"/>
      <c r="D112" s="174"/>
      <c r="E112" s="176" t="s">
        <v>147</v>
      </c>
      <c r="F112" s="141">
        <v>2021</v>
      </c>
      <c r="G112" s="175">
        <v>1750000</v>
      </c>
      <c r="H112" s="142">
        <v>0</v>
      </c>
      <c r="I112" s="139">
        <v>250000</v>
      </c>
      <c r="J112" s="142">
        <v>14.3</v>
      </c>
      <c r="K112" s="219"/>
    </row>
    <row r="113" spans="1:11" s="190" customFormat="1" ht="17.25">
      <c r="A113" s="160"/>
      <c r="B113" s="161"/>
      <c r="C113" s="162"/>
      <c r="D113" s="163"/>
      <c r="E113" s="164" t="s">
        <v>162</v>
      </c>
      <c r="F113" s="98"/>
      <c r="G113" s="99"/>
      <c r="H113" s="100"/>
      <c r="I113" s="101">
        <v>250000</v>
      </c>
      <c r="J113" s="165"/>
      <c r="K113" s="36"/>
    </row>
    <row r="114" spans="1:11" s="3" customFormat="1" ht="101.25" customHeight="1">
      <c r="A114" s="172"/>
      <c r="B114" s="91"/>
      <c r="C114" s="173"/>
      <c r="D114" s="174"/>
      <c r="E114" s="140" t="s">
        <v>190</v>
      </c>
      <c r="F114" s="141">
        <v>2021</v>
      </c>
      <c r="G114" s="175">
        <v>10300000</v>
      </c>
      <c r="H114" s="142">
        <v>0</v>
      </c>
      <c r="I114" s="139">
        <v>300000</v>
      </c>
      <c r="J114" s="142">
        <v>2.9</v>
      </c>
      <c r="K114" s="219"/>
    </row>
    <row r="115" spans="1:11" s="190" customFormat="1" ht="17.25">
      <c r="A115" s="160"/>
      <c r="B115" s="161"/>
      <c r="C115" s="162"/>
      <c r="D115" s="163"/>
      <c r="E115" s="164" t="s">
        <v>162</v>
      </c>
      <c r="F115" s="98"/>
      <c r="G115" s="99"/>
      <c r="H115" s="100"/>
      <c r="I115" s="101">
        <v>300000</v>
      </c>
      <c r="J115" s="165"/>
      <c r="K115" s="36"/>
    </row>
    <row r="116" spans="1:11" s="3" customFormat="1" ht="71.25" customHeight="1">
      <c r="A116" s="172"/>
      <c r="B116" s="91"/>
      <c r="C116" s="173"/>
      <c r="D116" s="153"/>
      <c r="E116" s="105" t="s">
        <v>117</v>
      </c>
      <c r="F116" s="65">
        <v>2021</v>
      </c>
      <c r="G116" s="69">
        <v>5750000</v>
      </c>
      <c r="H116" s="70">
        <v>0</v>
      </c>
      <c r="I116" s="139">
        <v>250000</v>
      </c>
      <c r="J116" s="142">
        <v>4.3</v>
      </c>
      <c r="K116" s="219"/>
    </row>
    <row r="117" spans="1:11" s="190" customFormat="1" ht="17.25">
      <c r="A117" s="160"/>
      <c r="B117" s="161"/>
      <c r="C117" s="162"/>
      <c r="D117" s="163"/>
      <c r="E117" s="164" t="s">
        <v>162</v>
      </c>
      <c r="F117" s="98"/>
      <c r="G117" s="99"/>
      <c r="H117" s="100"/>
      <c r="I117" s="101">
        <v>250000</v>
      </c>
      <c r="J117" s="165"/>
      <c r="K117" s="36"/>
    </row>
    <row r="118" spans="1:11" s="3" customFormat="1" ht="81" customHeight="1">
      <c r="A118" s="172"/>
      <c r="B118" s="91"/>
      <c r="C118" s="173"/>
      <c r="D118" s="174"/>
      <c r="E118" s="140" t="s">
        <v>148</v>
      </c>
      <c r="F118" s="65">
        <v>2021</v>
      </c>
      <c r="G118" s="69">
        <v>5250000</v>
      </c>
      <c r="H118" s="70">
        <v>0</v>
      </c>
      <c r="I118" s="103">
        <v>250000</v>
      </c>
      <c r="J118" s="142">
        <v>4.8</v>
      </c>
      <c r="K118" s="219"/>
    </row>
    <row r="119" spans="1:11" s="190" customFormat="1" ht="17.25">
      <c r="A119" s="160"/>
      <c r="B119" s="161"/>
      <c r="C119" s="162"/>
      <c r="D119" s="163"/>
      <c r="E119" s="164" t="s">
        <v>162</v>
      </c>
      <c r="F119" s="98"/>
      <c r="G119" s="99"/>
      <c r="H119" s="100"/>
      <c r="I119" s="101">
        <v>250000</v>
      </c>
      <c r="J119" s="165"/>
      <c r="K119" s="36"/>
    </row>
    <row r="120" spans="1:11" s="3" customFormat="1" ht="79.5" customHeight="1">
      <c r="A120" s="172"/>
      <c r="B120" s="91"/>
      <c r="C120" s="173"/>
      <c r="D120" s="174"/>
      <c r="E120" s="140" t="s">
        <v>149</v>
      </c>
      <c r="F120" s="141">
        <v>2021</v>
      </c>
      <c r="G120" s="175">
        <v>7750000</v>
      </c>
      <c r="H120" s="142">
        <v>0</v>
      </c>
      <c r="I120" s="139">
        <v>250000</v>
      </c>
      <c r="J120" s="142">
        <v>3.2</v>
      </c>
      <c r="K120" s="219"/>
    </row>
    <row r="121" spans="1:11" s="190" customFormat="1" ht="17.25">
      <c r="A121" s="160"/>
      <c r="B121" s="161"/>
      <c r="C121" s="162"/>
      <c r="D121" s="163"/>
      <c r="E121" s="164" t="s">
        <v>162</v>
      </c>
      <c r="F121" s="98"/>
      <c r="G121" s="99"/>
      <c r="H121" s="100"/>
      <c r="I121" s="101">
        <v>250000</v>
      </c>
      <c r="J121" s="165"/>
      <c r="K121" s="36"/>
    </row>
    <row r="122" spans="1:11" s="3" customFormat="1" ht="117" customHeight="1" hidden="1">
      <c r="A122" s="172"/>
      <c r="B122" s="91"/>
      <c r="C122" s="173"/>
      <c r="D122" s="153"/>
      <c r="E122" s="105" t="s">
        <v>128</v>
      </c>
      <c r="F122" s="65">
        <v>2021</v>
      </c>
      <c r="G122" s="69">
        <v>5300000</v>
      </c>
      <c r="H122" s="70">
        <v>0</v>
      </c>
      <c r="I122" s="139">
        <f>300000-300000</f>
        <v>0</v>
      </c>
      <c r="J122" s="142">
        <v>5.7</v>
      </c>
      <c r="K122" s="219"/>
    </row>
    <row r="123" spans="1:11" s="190" customFormat="1" ht="17.25" hidden="1">
      <c r="A123" s="160"/>
      <c r="B123" s="161"/>
      <c r="C123" s="162"/>
      <c r="D123" s="163"/>
      <c r="E123" s="164" t="s">
        <v>163</v>
      </c>
      <c r="F123" s="98"/>
      <c r="G123" s="99"/>
      <c r="H123" s="100"/>
      <c r="I123" s="101"/>
      <c r="J123" s="165"/>
      <c r="K123" s="36"/>
    </row>
    <row r="124" spans="1:11" s="3" customFormat="1" ht="98.25" customHeight="1">
      <c r="A124" s="172"/>
      <c r="B124" s="91"/>
      <c r="C124" s="173"/>
      <c r="D124" s="174"/>
      <c r="E124" s="140" t="s">
        <v>168</v>
      </c>
      <c r="F124" s="126">
        <v>2021</v>
      </c>
      <c r="G124" s="156">
        <v>6000000</v>
      </c>
      <c r="H124" s="128">
        <v>0</v>
      </c>
      <c r="I124" s="127">
        <v>300000</v>
      </c>
      <c r="J124" s="128">
        <v>5</v>
      </c>
      <c r="K124" s="219"/>
    </row>
    <row r="125" spans="1:11" s="190" customFormat="1" ht="17.25">
      <c r="A125" s="160"/>
      <c r="B125" s="161"/>
      <c r="C125" s="162"/>
      <c r="D125" s="163"/>
      <c r="E125" s="164" t="s">
        <v>162</v>
      </c>
      <c r="F125" s="98"/>
      <c r="G125" s="99"/>
      <c r="H125" s="100"/>
      <c r="I125" s="101">
        <v>300000</v>
      </c>
      <c r="J125" s="165"/>
      <c r="K125" s="36"/>
    </row>
    <row r="126" spans="1:11" s="3" customFormat="1" ht="117" customHeight="1" hidden="1">
      <c r="A126" s="172"/>
      <c r="B126" s="91"/>
      <c r="C126" s="173"/>
      <c r="D126" s="174"/>
      <c r="E126" s="140" t="s">
        <v>118</v>
      </c>
      <c r="F126" s="65">
        <v>2021</v>
      </c>
      <c r="G126" s="69">
        <v>30000000</v>
      </c>
      <c r="H126" s="70">
        <v>0</v>
      </c>
      <c r="I126" s="103">
        <f>1000000-1000000</f>
        <v>0</v>
      </c>
      <c r="J126" s="128"/>
      <c r="K126" s="219"/>
    </row>
    <row r="127" spans="1:11" s="190" customFormat="1" ht="17.25" hidden="1">
      <c r="A127" s="160"/>
      <c r="B127" s="161"/>
      <c r="C127" s="162"/>
      <c r="D127" s="163"/>
      <c r="E127" s="164" t="s">
        <v>163</v>
      </c>
      <c r="F127" s="98"/>
      <c r="G127" s="99"/>
      <c r="H127" s="100"/>
      <c r="I127" s="101"/>
      <c r="J127" s="165"/>
      <c r="K127" s="36"/>
    </row>
    <row r="128" spans="1:11" s="3" customFormat="1" ht="87.75" customHeight="1">
      <c r="A128" s="172"/>
      <c r="B128" s="91"/>
      <c r="C128" s="173"/>
      <c r="D128" s="177"/>
      <c r="E128" s="140" t="s">
        <v>150</v>
      </c>
      <c r="F128" s="65">
        <v>2021</v>
      </c>
      <c r="G128" s="175">
        <v>3685008</v>
      </c>
      <c r="H128" s="70">
        <v>0</v>
      </c>
      <c r="I128" s="139">
        <v>185008</v>
      </c>
      <c r="J128" s="142">
        <v>5</v>
      </c>
      <c r="K128" s="36"/>
    </row>
    <row r="129" spans="1:11" s="190" customFormat="1" ht="17.25">
      <c r="A129" s="160"/>
      <c r="B129" s="161"/>
      <c r="C129" s="162"/>
      <c r="D129" s="163"/>
      <c r="E129" s="164" t="s">
        <v>162</v>
      </c>
      <c r="F129" s="98"/>
      <c r="G129" s="99"/>
      <c r="H129" s="100"/>
      <c r="I129" s="101">
        <v>185008</v>
      </c>
      <c r="J129" s="165"/>
      <c r="K129" s="36"/>
    </row>
    <row r="130" spans="1:11" s="3" customFormat="1" ht="87.75" customHeight="1">
      <c r="A130" s="172"/>
      <c r="B130" s="91"/>
      <c r="C130" s="173"/>
      <c r="D130" s="174"/>
      <c r="E130" s="140" t="s">
        <v>151</v>
      </c>
      <c r="F130" s="65">
        <v>2021</v>
      </c>
      <c r="G130" s="175">
        <v>3685008</v>
      </c>
      <c r="H130" s="70">
        <v>0</v>
      </c>
      <c r="I130" s="139">
        <v>185008</v>
      </c>
      <c r="J130" s="142">
        <v>5</v>
      </c>
      <c r="K130" s="36"/>
    </row>
    <row r="131" spans="1:11" s="190" customFormat="1" ht="17.25">
      <c r="A131" s="160"/>
      <c r="B131" s="161"/>
      <c r="C131" s="162"/>
      <c r="D131" s="163"/>
      <c r="E131" s="164" t="s">
        <v>162</v>
      </c>
      <c r="F131" s="98"/>
      <c r="G131" s="99"/>
      <c r="H131" s="100"/>
      <c r="I131" s="101">
        <v>185008</v>
      </c>
      <c r="J131" s="165"/>
      <c r="K131" s="36"/>
    </row>
    <row r="132" spans="1:11" s="3" customFormat="1" ht="87.75" customHeight="1">
      <c r="A132" s="172"/>
      <c r="B132" s="91"/>
      <c r="C132" s="173"/>
      <c r="D132" s="174"/>
      <c r="E132" s="140" t="s">
        <v>152</v>
      </c>
      <c r="F132" s="65">
        <v>2021</v>
      </c>
      <c r="G132" s="175">
        <v>3685008</v>
      </c>
      <c r="H132" s="70">
        <v>0</v>
      </c>
      <c r="I132" s="139">
        <v>185008</v>
      </c>
      <c r="J132" s="142">
        <v>5</v>
      </c>
      <c r="K132" s="36"/>
    </row>
    <row r="133" spans="1:11" s="190" customFormat="1" ht="17.25">
      <c r="A133" s="160"/>
      <c r="B133" s="161"/>
      <c r="C133" s="162"/>
      <c r="D133" s="163"/>
      <c r="E133" s="164" t="s">
        <v>162</v>
      </c>
      <c r="F133" s="98"/>
      <c r="G133" s="99"/>
      <c r="H133" s="100"/>
      <c r="I133" s="101">
        <v>185008</v>
      </c>
      <c r="J133" s="165"/>
      <c r="K133" s="36"/>
    </row>
    <row r="134" spans="1:11" s="3" customFormat="1" ht="87.75" customHeight="1">
      <c r="A134" s="172"/>
      <c r="B134" s="91"/>
      <c r="C134" s="173"/>
      <c r="D134" s="174"/>
      <c r="E134" s="140" t="s">
        <v>153</v>
      </c>
      <c r="F134" s="65">
        <v>2021</v>
      </c>
      <c r="G134" s="175">
        <v>3685007</v>
      </c>
      <c r="H134" s="70">
        <v>0</v>
      </c>
      <c r="I134" s="139">
        <v>185007</v>
      </c>
      <c r="J134" s="142">
        <v>5</v>
      </c>
      <c r="K134" s="36"/>
    </row>
    <row r="135" spans="1:11" s="190" customFormat="1" ht="17.25">
      <c r="A135" s="160"/>
      <c r="B135" s="161"/>
      <c r="C135" s="162"/>
      <c r="D135" s="163"/>
      <c r="E135" s="164" t="s">
        <v>162</v>
      </c>
      <c r="F135" s="98"/>
      <c r="G135" s="99"/>
      <c r="H135" s="100"/>
      <c r="I135" s="101">
        <v>185007</v>
      </c>
      <c r="J135" s="165"/>
      <c r="K135" s="36"/>
    </row>
    <row r="136" spans="1:11" s="3" customFormat="1" ht="76.5" customHeight="1">
      <c r="A136" s="172"/>
      <c r="B136" s="91"/>
      <c r="C136" s="173"/>
      <c r="D136" s="174"/>
      <c r="E136" s="140" t="s">
        <v>154</v>
      </c>
      <c r="F136" s="65">
        <v>2021</v>
      </c>
      <c r="G136" s="175">
        <v>11185005</v>
      </c>
      <c r="H136" s="70">
        <v>0</v>
      </c>
      <c r="I136" s="139">
        <v>185005</v>
      </c>
      <c r="J136" s="142">
        <v>1.7</v>
      </c>
      <c r="K136" s="36"/>
    </row>
    <row r="137" spans="1:11" s="190" customFormat="1" ht="17.25">
      <c r="A137" s="160"/>
      <c r="B137" s="161"/>
      <c r="C137" s="162"/>
      <c r="D137" s="163"/>
      <c r="E137" s="164" t="s">
        <v>162</v>
      </c>
      <c r="F137" s="98"/>
      <c r="G137" s="99"/>
      <c r="H137" s="100"/>
      <c r="I137" s="101">
        <v>185005</v>
      </c>
      <c r="J137" s="165"/>
      <c r="K137" s="36"/>
    </row>
    <row r="138" spans="1:11" s="3" customFormat="1" ht="78" customHeight="1">
      <c r="A138" s="172"/>
      <c r="B138" s="91"/>
      <c r="C138" s="173"/>
      <c r="D138" s="174"/>
      <c r="E138" s="140" t="s">
        <v>155</v>
      </c>
      <c r="F138" s="65">
        <v>2021</v>
      </c>
      <c r="G138" s="175">
        <v>5074964</v>
      </c>
      <c r="H138" s="70">
        <v>0</v>
      </c>
      <c r="I138" s="139">
        <v>74964</v>
      </c>
      <c r="J138" s="142">
        <v>1.5</v>
      </c>
      <c r="K138" s="36"/>
    </row>
    <row r="139" spans="1:11" s="190" customFormat="1" ht="17.25">
      <c r="A139" s="160"/>
      <c r="B139" s="161"/>
      <c r="C139" s="162"/>
      <c r="D139" s="163"/>
      <c r="E139" s="164" t="s">
        <v>162</v>
      </c>
      <c r="F139" s="98"/>
      <c r="G139" s="99"/>
      <c r="H139" s="100"/>
      <c r="I139" s="101">
        <v>74964</v>
      </c>
      <c r="J139" s="165"/>
      <c r="K139" s="36"/>
    </row>
    <row r="140" spans="1:11" s="7" customFormat="1" ht="39.75" customHeight="1">
      <c r="A140" s="57" t="s">
        <v>5</v>
      </c>
      <c r="B140" s="130"/>
      <c r="C140" s="131"/>
      <c r="D140" s="258" t="s">
        <v>23</v>
      </c>
      <c r="E140" s="258"/>
      <c r="F140" s="119"/>
      <c r="G140" s="120"/>
      <c r="H140" s="74"/>
      <c r="I140" s="75">
        <f>I141</f>
        <v>9936801</v>
      </c>
      <c r="J140" s="74"/>
      <c r="K140" s="36"/>
    </row>
    <row r="141" spans="1:11" s="8" customFormat="1" ht="36" customHeight="1">
      <c r="A141" s="58" t="s">
        <v>8</v>
      </c>
      <c r="B141" s="134"/>
      <c r="C141" s="135"/>
      <c r="D141" s="260" t="s">
        <v>6</v>
      </c>
      <c r="E141" s="260"/>
      <c r="F141" s="122"/>
      <c r="G141" s="123"/>
      <c r="H141" s="76"/>
      <c r="I141" s="77">
        <f>I142+I148+I195+I206+I221+I234+I245</f>
        <v>9936801</v>
      </c>
      <c r="J141" s="76"/>
      <c r="K141" s="36"/>
    </row>
    <row r="142" spans="1:10" s="6" customFormat="1" ht="55.5" customHeight="1">
      <c r="A142" s="61" t="s">
        <v>45</v>
      </c>
      <c r="B142" s="61">
        <v>5045</v>
      </c>
      <c r="C142" s="62" t="s">
        <v>35</v>
      </c>
      <c r="D142" s="261" t="s">
        <v>46</v>
      </c>
      <c r="E142" s="261"/>
      <c r="F142" s="78"/>
      <c r="G142" s="79"/>
      <c r="H142" s="80"/>
      <c r="I142" s="71">
        <f>I144+I146+I147</f>
        <v>470000</v>
      </c>
      <c r="J142" s="80"/>
    </row>
    <row r="143" spans="1:10" s="89" customFormat="1" ht="18" customHeight="1">
      <c r="A143" s="81"/>
      <c r="B143" s="82"/>
      <c r="C143" s="83"/>
      <c r="D143" s="59" t="s">
        <v>16</v>
      </c>
      <c r="E143" s="84"/>
      <c r="F143" s="85"/>
      <c r="G143" s="86"/>
      <c r="H143" s="87"/>
      <c r="I143" s="72"/>
      <c r="J143" s="88"/>
    </row>
    <row r="144" spans="1:11" s="12" customFormat="1" ht="102" customHeight="1">
      <c r="A144" s="151"/>
      <c r="B144" s="151"/>
      <c r="C144" s="152"/>
      <c r="D144" s="153"/>
      <c r="E144" s="104" t="s">
        <v>126</v>
      </c>
      <c r="F144" s="65" t="s">
        <v>60</v>
      </c>
      <c r="G144" s="69">
        <v>5056972</v>
      </c>
      <c r="H144" s="107">
        <f>4545469.79/G144*100</f>
        <v>89.88520778837614</v>
      </c>
      <c r="I144" s="103">
        <v>70000</v>
      </c>
      <c r="J144" s="106">
        <v>100</v>
      </c>
      <c r="K144" s="36"/>
    </row>
    <row r="145" spans="1:11" s="190" customFormat="1" ht="17.25">
      <c r="A145" s="160"/>
      <c r="B145" s="161"/>
      <c r="C145" s="162"/>
      <c r="D145" s="163"/>
      <c r="E145" s="164" t="s">
        <v>162</v>
      </c>
      <c r="F145" s="98"/>
      <c r="G145" s="99"/>
      <c r="H145" s="100"/>
      <c r="I145" s="101">
        <v>70000</v>
      </c>
      <c r="J145" s="165"/>
      <c r="K145" s="36"/>
    </row>
    <row r="146" spans="1:11" s="12" customFormat="1" ht="84" customHeight="1">
      <c r="A146" s="151"/>
      <c r="B146" s="151"/>
      <c r="C146" s="152"/>
      <c r="D146" s="153"/>
      <c r="E146" s="104" t="s">
        <v>157</v>
      </c>
      <c r="F146" s="65" t="s">
        <v>60</v>
      </c>
      <c r="G146" s="69">
        <v>35697454</v>
      </c>
      <c r="H146" s="107">
        <f>11039673.39/G146*100</f>
        <v>30.925660384631353</v>
      </c>
      <c r="I146" s="103">
        <v>200000</v>
      </c>
      <c r="J146" s="107">
        <v>31.5</v>
      </c>
      <c r="K146" s="36"/>
    </row>
    <row r="147" spans="1:11" s="12" customFormat="1" ht="84.75" customHeight="1">
      <c r="A147" s="151"/>
      <c r="B147" s="151"/>
      <c r="C147" s="152"/>
      <c r="D147" s="153"/>
      <c r="E147" s="104" t="s">
        <v>158</v>
      </c>
      <c r="F147" s="65" t="s">
        <v>60</v>
      </c>
      <c r="G147" s="69">
        <v>35898559</v>
      </c>
      <c r="H147" s="107">
        <f>10470450.78/G147*100</f>
        <v>29.166771791591966</v>
      </c>
      <c r="I147" s="103">
        <v>200000</v>
      </c>
      <c r="J147" s="107">
        <v>29.7</v>
      </c>
      <c r="K147" s="36"/>
    </row>
    <row r="148" spans="1:11" s="13" customFormat="1" ht="41.25" customHeight="1">
      <c r="A148" s="61">
        <v>1517310</v>
      </c>
      <c r="B148" s="61">
        <v>7310</v>
      </c>
      <c r="C148" s="62" t="s">
        <v>7</v>
      </c>
      <c r="D148" s="257" t="s">
        <v>132</v>
      </c>
      <c r="E148" s="257"/>
      <c r="F148" s="78"/>
      <c r="G148" s="79"/>
      <c r="H148" s="80"/>
      <c r="I148" s="71">
        <f>I150+I152+I154+I156+I158+I160+I162+I164+I166+I168+I170+I172+I174+I176+I178+I180+I182+I184+I186+I188+I190+I191+I193</f>
        <v>2203307</v>
      </c>
      <c r="J148" s="78"/>
      <c r="K148" s="214"/>
    </row>
    <row r="149" spans="1:11" s="89" customFormat="1" ht="15.75" customHeight="1">
      <c r="A149" s="81"/>
      <c r="B149" s="82"/>
      <c r="C149" s="83"/>
      <c r="D149" s="59" t="s">
        <v>16</v>
      </c>
      <c r="E149" s="84"/>
      <c r="F149" s="85"/>
      <c r="G149" s="86"/>
      <c r="H149" s="87"/>
      <c r="I149" s="72"/>
      <c r="J149" s="88"/>
      <c r="K149" s="215"/>
    </row>
    <row r="150" spans="1:11" s="12" customFormat="1" ht="74.25" customHeight="1">
      <c r="A150" s="151"/>
      <c r="B150" s="151"/>
      <c r="C150" s="152"/>
      <c r="D150" s="153"/>
      <c r="E150" s="102" t="s">
        <v>123</v>
      </c>
      <c r="F150" s="65">
        <v>2021</v>
      </c>
      <c r="G150" s="69">
        <v>200000</v>
      </c>
      <c r="H150" s="70">
        <v>0</v>
      </c>
      <c r="I150" s="103">
        <v>200000</v>
      </c>
      <c r="J150" s="106">
        <v>100</v>
      </c>
      <c r="K150" s="36"/>
    </row>
    <row r="151" spans="1:11" s="190" customFormat="1" ht="15.75">
      <c r="A151" s="160"/>
      <c r="B151" s="161"/>
      <c r="C151" s="162"/>
      <c r="D151" s="163"/>
      <c r="E151" s="164" t="s">
        <v>162</v>
      </c>
      <c r="F151" s="98"/>
      <c r="G151" s="99"/>
      <c r="H151" s="100"/>
      <c r="I151" s="101">
        <v>200000</v>
      </c>
      <c r="J151" s="165"/>
      <c r="K151" s="189"/>
    </row>
    <row r="152" spans="1:11" s="12" customFormat="1" ht="54" customHeight="1">
      <c r="A152" s="151"/>
      <c r="B152" s="151"/>
      <c r="C152" s="152"/>
      <c r="D152" s="153"/>
      <c r="E152" s="178" t="s">
        <v>173</v>
      </c>
      <c r="F152" s="126">
        <v>2021</v>
      </c>
      <c r="G152" s="69">
        <v>7200000</v>
      </c>
      <c r="H152" s="107">
        <v>0</v>
      </c>
      <c r="I152" s="103">
        <v>200000</v>
      </c>
      <c r="J152" s="107">
        <f>I152/G152*100</f>
        <v>2.7777777777777777</v>
      </c>
      <c r="K152" s="220"/>
    </row>
    <row r="153" spans="1:11" s="190" customFormat="1" ht="15.75">
      <c r="A153" s="160"/>
      <c r="B153" s="161"/>
      <c r="C153" s="162"/>
      <c r="D153" s="163"/>
      <c r="E153" s="164" t="s">
        <v>162</v>
      </c>
      <c r="F153" s="98"/>
      <c r="G153" s="99"/>
      <c r="H153" s="100"/>
      <c r="I153" s="101">
        <v>200000</v>
      </c>
      <c r="J153" s="165"/>
      <c r="K153" s="189"/>
    </row>
    <row r="154" spans="1:11" s="12" customFormat="1" ht="63" customHeight="1">
      <c r="A154" s="151"/>
      <c r="B154" s="151"/>
      <c r="C154" s="152"/>
      <c r="D154" s="153"/>
      <c r="E154" s="104" t="s">
        <v>174</v>
      </c>
      <c r="F154" s="65">
        <v>2021</v>
      </c>
      <c r="G154" s="69">
        <v>3490881</v>
      </c>
      <c r="H154" s="107">
        <v>0</v>
      </c>
      <c r="I154" s="103">
        <v>73797</v>
      </c>
      <c r="J154" s="107">
        <f>I154/G154*100</f>
        <v>2.113993573542037</v>
      </c>
      <c r="K154" s="52"/>
    </row>
    <row r="155" spans="1:11" s="190" customFormat="1" ht="15.75">
      <c r="A155" s="160"/>
      <c r="B155" s="161"/>
      <c r="C155" s="162"/>
      <c r="D155" s="163"/>
      <c r="E155" s="164" t="s">
        <v>162</v>
      </c>
      <c r="F155" s="98"/>
      <c r="G155" s="99"/>
      <c r="H155" s="100"/>
      <c r="I155" s="101">
        <v>73797</v>
      </c>
      <c r="J155" s="165"/>
      <c r="K155" s="189"/>
    </row>
    <row r="156" spans="1:11" s="222" customFormat="1" ht="60.75" customHeight="1">
      <c r="A156" s="179"/>
      <c r="B156" s="180"/>
      <c r="C156" s="181"/>
      <c r="D156" s="163"/>
      <c r="E156" s="105" t="s">
        <v>175</v>
      </c>
      <c r="F156" s="65">
        <v>2021</v>
      </c>
      <c r="G156" s="69">
        <v>5796535</v>
      </c>
      <c r="H156" s="70">
        <v>0</v>
      </c>
      <c r="I156" s="103">
        <v>122587</v>
      </c>
      <c r="J156" s="107">
        <f>I156/G156*100</f>
        <v>2.1148323955604513</v>
      </c>
      <c r="K156" s="221"/>
    </row>
    <row r="157" spans="1:11" s="190" customFormat="1" ht="15.75">
      <c r="A157" s="160"/>
      <c r="B157" s="161"/>
      <c r="C157" s="162"/>
      <c r="D157" s="163"/>
      <c r="E157" s="164" t="s">
        <v>162</v>
      </c>
      <c r="F157" s="98"/>
      <c r="G157" s="99"/>
      <c r="H157" s="100"/>
      <c r="I157" s="101">
        <v>122587</v>
      </c>
      <c r="J157" s="165"/>
      <c r="K157" s="189"/>
    </row>
    <row r="158" spans="1:11" s="12" customFormat="1" ht="63" customHeight="1">
      <c r="A158" s="151"/>
      <c r="B158" s="151"/>
      <c r="C158" s="152"/>
      <c r="D158" s="153"/>
      <c r="E158" s="102" t="s">
        <v>176</v>
      </c>
      <c r="F158" s="65">
        <v>2021</v>
      </c>
      <c r="G158" s="69">
        <v>5552999</v>
      </c>
      <c r="H158" s="107">
        <v>0</v>
      </c>
      <c r="I158" s="103">
        <v>117452</v>
      </c>
      <c r="J158" s="107">
        <f>I158/G158*100</f>
        <v>2.115109331011945</v>
      </c>
      <c r="K158" s="36"/>
    </row>
    <row r="159" spans="1:11" s="190" customFormat="1" ht="15.75">
      <c r="A159" s="160"/>
      <c r="B159" s="161"/>
      <c r="C159" s="162"/>
      <c r="D159" s="163"/>
      <c r="E159" s="164" t="s">
        <v>162</v>
      </c>
      <c r="F159" s="98"/>
      <c r="G159" s="99"/>
      <c r="H159" s="100"/>
      <c r="I159" s="101">
        <v>117452</v>
      </c>
      <c r="J159" s="165"/>
      <c r="K159" s="189"/>
    </row>
    <row r="160" spans="1:11" s="12" customFormat="1" ht="63" customHeight="1">
      <c r="A160" s="151"/>
      <c r="B160" s="151"/>
      <c r="C160" s="152"/>
      <c r="D160" s="153"/>
      <c r="E160" s="104" t="s">
        <v>177</v>
      </c>
      <c r="F160" s="65">
        <v>2021</v>
      </c>
      <c r="G160" s="69">
        <v>5420382</v>
      </c>
      <c r="H160" s="107">
        <v>0</v>
      </c>
      <c r="I160" s="103">
        <v>114631</v>
      </c>
      <c r="J160" s="107">
        <f>I160/G160*100</f>
        <v>2.1148140481611812</v>
      </c>
      <c r="K160" s="36"/>
    </row>
    <row r="161" spans="1:11" s="190" customFormat="1" ht="15.75">
      <c r="A161" s="160"/>
      <c r="B161" s="161"/>
      <c r="C161" s="162"/>
      <c r="D161" s="163"/>
      <c r="E161" s="164" t="s">
        <v>162</v>
      </c>
      <c r="F161" s="98"/>
      <c r="G161" s="99"/>
      <c r="H161" s="100"/>
      <c r="I161" s="101">
        <v>114631</v>
      </c>
      <c r="J161" s="165"/>
      <c r="K161" s="189"/>
    </row>
    <row r="162" spans="1:11" s="222" customFormat="1" ht="63" customHeight="1">
      <c r="A162" s="179"/>
      <c r="B162" s="180"/>
      <c r="C162" s="181"/>
      <c r="D162" s="163"/>
      <c r="E162" s="105" t="s">
        <v>191</v>
      </c>
      <c r="F162" s="65">
        <v>2021</v>
      </c>
      <c r="G162" s="69">
        <v>3490881</v>
      </c>
      <c r="H162" s="70">
        <v>0</v>
      </c>
      <c r="I162" s="103">
        <v>73797</v>
      </c>
      <c r="J162" s="107">
        <f>I162/G162*100</f>
        <v>2.113993573542037</v>
      </c>
      <c r="K162" s="221"/>
    </row>
    <row r="163" spans="1:11" s="190" customFormat="1" ht="15.75">
      <c r="A163" s="160"/>
      <c r="B163" s="161"/>
      <c r="C163" s="162"/>
      <c r="D163" s="163"/>
      <c r="E163" s="164" t="s">
        <v>162</v>
      </c>
      <c r="F163" s="98"/>
      <c r="G163" s="99"/>
      <c r="H163" s="100"/>
      <c r="I163" s="101">
        <v>73797</v>
      </c>
      <c r="J163" s="165"/>
      <c r="K163" s="189"/>
    </row>
    <row r="164" spans="1:11" s="12" customFormat="1" ht="63" customHeight="1">
      <c r="A164" s="151"/>
      <c r="B164" s="151"/>
      <c r="C164" s="152"/>
      <c r="D164" s="153"/>
      <c r="E164" s="102" t="s">
        <v>178</v>
      </c>
      <c r="F164" s="65">
        <v>2021</v>
      </c>
      <c r="G164" s="69">
        <v>3309650</v>
      </c>
      <c r="H164" s="107">
        <v>0</v>
      </c>
      <c r="I164" s="103">
        <v>70043</v>
      </c>
      <c r="J164" s="107">
        <f>I164/G164*100</f>
        <v>2.1163264997809437</v>
      </c>
      <c r="K164" s="36"/>
    </row>
    <row r="165" spans="1:11" s="190" customFormat="1" ht="15.75">
      <c r="A165" s="160"/>
      <c r="B165" s="161"/>
      <c r="C165" s="162"/>
      <c r="D165" s="163"/>
      <c r="E165" s="164" t="s">
        <v>162</v>
      </c>
      <c r="F165" s="98"/>
      <c r="G165" s="99"/>
      <c r="H165" s="100"/>
      <c r="I165" s="101">
        <v>70043</v>
      </c>
      <c r="J165" s="165"/>
      <c r="K165" s="189"/>
    </row>
    <row r="166" spans="1:11" s="12" customFormat="1" ht="80.25" customHeight="1">
      <c r="A166" s="151"/>
      <c r="B166" s="151"/>
      <c r="C166" s="152"/>
      <c r="D166" s="153"/>
      <c r="E166" s="102" t="s">
        <v>181</v>
      </c>
      <c r="F166" s="65">
        <v>2021</v>
      </c>
      <c r="G166" s="69">
        <v>25000</v>
      </c>
      <c r="H166" s="107">
        <v>0</v>
      </c>
      <c r="I166" s="69">
        <v>25000</v>
      </c>
      <c r="J166" s="106">
        <v>100</v>
      </c>
      <c r="K166" s="36"/>
    </row>
    <row r="167" spans="1:11" s="190" customFormat="1" ht="15.75">
      <c r="A167" s="160"/>
      <c r="B167" s="161"/>
      <c r="C167" s="162"/>
      <c r="D167" s="163"/>
      <c r="E167" s="164" t="s">
        <v>162</v>
      </c>
      <c r="F167" s="98"/>
      <c r="G167" s="99"/>
      <c r="H167" s="100"/>
      <c r="I167" s="101">
        <v>25000</v>
      </c>
      <c r="J167" s="165"/>
      <c r="K167" s="189"/>
    </row>
    <row r="168" spans="1:11" s="12" customFormat="1" ht="62.25" customHeight="1">
      <c r="A168" s="151"/>
      <c r="B168" s="151"/>
      <c r="C168" s="152"/>
      <c r="D168" s="153"/>
      <c r="E168" s="104" t="s">
        <v>138</v>
      </c>
      <c r="F168" s="65">
        <v>2021</v>
      </c>
      <c r="G168" s="103">
        <v>50000</v>
      </c>
      <c r="H168" s="107">
        <v>0</v>
      </c>
      <c r="I168" s="103">
        <v>50000</v>
      </c>
      <c r="J168" s="106">
        <v>100</v>
      </c>
      <c r="K168" s="36"/>
    </row>
    <row r="169" spans="1:11" s="190" customFormat="1" ht="15.75">
      <c r="A169" s="160"/>
      <c r="B169" s="161"/>
      <c r="C169" s="162"/>
      <c r="D169" s="163"/>
      <c r="E169" s="164" t="s">
        <v>162</v>
      </c>
      <c r="F169" s="98"/>
      <c r="G169" s="99"/>
      <c r="H169" s="100"/>
      <c r="I169" s="101">
        <v>50000</v>
      </c>
      <c r="J169" s="165"/>
      <c r="K169" s="189"/>
    </row>
    <row r="170" spans="1:11" s="12" customFormat="1" ht="66" customHeight="1">
      <c r="A170" s="151"/>
      <c r="B170" s="151"/>
      <c r="C170" s="152"/>
      <c r="D170" s="153"/>
      <c r="E170" s="102" t="s">
        <v>139</v>
      </c>
      <c r="F170" s="65">
        <v>2021</v>
      </c>
      <c r="G170" s="103">
        <v>50000</v>
      </c>
      <c r="H170" s="107">
        <v>0</v>
      </c>
      <c r="I170" s="103">
        <v>50000</v>
      </c>
      <c r="J170" s="106">
        <v>100</v>
      </c>
      <c r="K170" s="36"/>
    </row>
    <row r="171" spans="1:11" s="190" customFormat="1" ht="15.75">
      <c r="A171" s="160"/>
      <c r="B171" s="161"/>
      <c r="C171" s="162"/>
      <c r="D171" s="163"/>
      <c r="E171" s="164" t="s">
        <v>162</v>
      </c>
      <c r="F171" s="98"/>
      <c r="G171" s="99"/>
      <c r="H171" s="100"/>
      <c r="I171" s="101">
        <v>50000</v>
      </c>
      <c r="J171" s="165"/>
      <c r="K171" s="189"/>
    </row>
    <row r="172" spans="1:11" s="12" customFormat="1" ht="62.25" customHeight="1">
      <c r="A172" s="151"/>
      <c r="B172" s="151"/>
      <c r="C172" s="152"/>
      <c r="D172" s="153"/>
      <c r="E172" s="104" t="s">
        <v>187</v>
      </c>
      <c r="F172" s="65">
        <v>2021</v>
      </c>
      <c r="G172" s="103">
        <v>50000</v>
      </c>
      <c r="H172" s="107">
        <v>0</v>
      </c>
      <c r="I172" s="103">
        <v>50000</v>
      </c>
      <c r="J172" s="106">
        <v>100</v>
      </c>
      <c r="K172" s="36"/>
    </row>
    <row r="173" spans="1:11" s="190" customFormat="1" ht="15.75">
      <c r="A173" s="160"/>
      <c r="B173" s="161"/>
      <c r="C173" s="162"/>
      <c r="D173" s="163"/>
      <c r="E173" s="164" t="s">
        <v>162</v>
      </c>
      <c r="F173" s="98"/>
      <c r="G173" s="99"/>
      <c r="H173" s="100"/>
      <c r="I173" s="101">
        <v>50000</v>
      </c>
      <c r="J173" s="165"/>
      <c r="K173" s="189"/>
    </row>
    <row r="174" spans="1:11" s="12" customFormat="1" ht="57" customHeight="1">
      <c r="A174" s="151"/>
      <c r="B174" s="151"/>
      <c r="C174" s="152"/>
      <c r="D174" s="153"/>
      <c r="E174" s="102" t="s">
        <v>182</v>
      </c>
      <c r="F174" s="65">
        <v>2021</v>
      </c>
      <c r="G174" s="103">
        <v>50000</v>
      </c>
      <c r="H174" s="107">
        <v>0</v>
      </c>
      <c r="I174" s="103">
        <v>50000</v>
      </c>
      <c r="J174" s="106">
        <v>100</v>
      </c>
      <c r="K174" s="36"/>
    </row>
    <row r="175" spans="1:11" s="190" customFormat="1" ht="15.75">
      <c r="A175" s="160"/>
      <c r="B175" s="161"/>
      <c r="C175" s="162"/>
      <c r="D175" s="163"/>
      <c r="E175" s="164" t="s">
        <v>162</v>
      </c>
      <c r="F175" s="98"/>
      <c r="G175" s="99"/>
      <c r="H175" s="100"/>
      <c r="I175" s="101">
        <v>50000</v>
      </c>
      <c r="J175" s="165"/>
      <c r="K175" s="189"/>
    </row>
    <row r="176" spans="1:11" s="12" customFormat="1" ht="67.5" customHeight="1">
      <c r="A176" s="151"/>
      <c r="B176" s="151"/>
      <c r="C176" s="152"/>
      <c r="D176" s="153"/>
      <c r="E176" s="102" t="s">
        <v>140</v>
      </c>
      <c r="F176" s="65">
        <v>2021</v>
      </c>
      <c r="G176" s="103">
        <v>50000</v>
      </c>
      <c r="H176" s="107">
        <v>0</v>
      </c>
      <c r="I176" s="103">
        <v>50000</v>
      </c>
      <c r="J176" s="106">
        <v>100</v>
      </c>
      <c r="K176" s="36"/>
    </row>
    <row r="177" spans="1:11" s="190" customFormat="1" ht="15.75">
      <c r="A177" s="160"/>
      <c r="B177" s="161"/>
      <c r="C177" s="162"/>
      <c r="D177" s="163"/>
      <c r="E177" s="164" t="s">
        <v>162</v>
      </c>
      <c r="F177" s="98"/>
      <c r="G177" s="99"/>
      <c r="H177" s="100"/>
      <c r="I177" s="101">
        <v>50000</v>
      </c>
      <c r="J177" s="165"/>
      <c r="K177" s="189"/>
    </row>
    <row r="178" spans="1:11" s="12" customFormat="1" ht="63" customHeight="1">
      <c r="A178" s="151"/>
      <c r="B178" s="151"/>
      <c r="C178" s="152"/>
      <c r="D178" s="153"/>
      <c r="E178" s="102" t="s">
        <v>159</v>
      </c>
      <c r="F178" s="65">
        <v>2021</v>
      </c>
      <c r="G178" s="103">
        <v>50000</v>
      </c>
      <c r="H178" s="107">
        <v>0</v>
      </c>
      <c r="I178" s="103">
        <v>50000</v>
      </c>
      <c r="J178" s="106">
        <v>100</v>
      </c>
      <c r="K178" s="36"/>
    </row>
    <row r="179" spans="1:11" s="190" customFormat="1" ht="15.75">
      <c r="A179" s="160"/>
      <c r="B179" s="161"/>
      <c r="C179" s="162"/>
      <c r="D179" s="163"/>
      <c r="E179" s="164" t="s">
        <v>162</v>
      </c>
      <c r="F179" s="98"/>
      <c r="G179" s="99"/>
      <c r="H179" s="100"/>
      <c r="I179" s="101">
        <v>50000</v>
      </c>
      <c r="J179" s="165"/>
      <c r="K179" s="189"/>
    </row>
    <row r="180" spans="1:11" s="12" customFormat="1" ht="64.5" customHeight="1">
      <c r="A180" s="151"/>
      <c r="B180" s="151"/>
      <c r="C180" s="152"/>
      <c r="D180" s="153"/>
      <c r="E180" s="102" t="s">
        <v>141</v>
      </c>
      <c r="F180" s="65">
        <v>2021</v>
      </c>
      <c r="G180" s="103">
        <v>50000</v>
      </c>
      <c r="H180" s="107">
        <v>0</v>
      </c>
      <c r="I180" s="103">
        <v>50000</v>
      </c>
      <c r="J180" s="106">
        <v>100</v>
      </c>
      <c r="K180" s="36"/>
    </row>
    <row r="181" spans="1:11" s="190" customFormat="1" ht="15.75">
      <c r="A181" s="160"/>
      <c r="B181" s="161"/>
      <c r="C181" s="162"/>
      <c r="D181" s="163"/>
      <c r="E181" s="164" t="s">
        <v>162</v>
      </c>
      <c r="F181" s="98"/>
      <c r="G181" s="99"/>
      <c r="H181" s="100"/>
      <c r="I181" s="101">
        <v>50000</v>
      </c>
      <c r="J181" s="165"/>
      <c r="K181" s="189"/>
    </row>
    <row r="182" spans="1:11" s="12" customFormat="1" ht="66.75" customHeight="1">
      <c r="A182" s="151"/>
      <c r="B182" s="151"/>
      <c r="C182" s="152"/>
      <c r="D182" s="153"/>
      <c r="E182" s="104" t="s">
        <v>188</v>
      </c>
      <c r="F182" s="65">
        <v>2021</v>
      </c>
      <c r="G182" s="103">
        <v>50000</v>
      </c>
      <c r="H182" s="107">
        <v>0</v>
      </c>
      <c r="I182" s="103">
        <v>50000</v>
      </c>
      <c r="J182" s="65">
        <v>100</v>
      </c>
      <c r="K182" s="53"/>
    </row>
    <row r="183" spans="1:11" s="190" customFormat="1" ht="15.75">
      <c r="A183" s="160"/>
      <c r="B183" s="161"/>
      <c r="C183" s="162"/>
      <c r="D183" s="163"/>
      <c r="E183" s="164" t="s">
        <v>162</v>
      </c>
      <c r="F183" s="98"/>
      <c r="G183" s="99"/>
      <c r="H183" s="100"/>
      <c r="I183" s="101">
        <v>50000</v>
      </c>
      <c r="J183" s="165"/>
      <c r="K183" s="189"/>
    </row>
    <row r="184" spans="1:11" s="12" customFormat="1" ht="66" customHeight="1">
      <c r="A184" s="151"/>
      <c r="B184" s="151"/>
      <c r="C184" s="152"/>
      <c r="D184" s="153"/>
      <c r="E184" s="102" t="s">
        <v>142</v>
      </c>
      <c r="F184" s="65">
        <v>2021</v>
      </c>
      <c r="G184" s="103">
        <v>50000</v>
      </c>
      <c r="H184" s="107">
        <v>0</v>
      </c>
      <c r="I184" s="103">
        <v>50000</v>
      </c>
      <c r="J184" s="106">
        <v>100</v>
      </c>
      <c r="K184" s="36"/>
    </row>
    <row r="185" spans="1:11" s="190" customFormat="1" ht="17.25">
      <c r="A185" s="160"/>
      <c r="B185" s="161"/>
      <c r="C185" s="162"/>
      <c r="D185" s="163"/>
      <c r="E185" s="164" t="s">
        <v>162</v>
      </c>
      <c r="F185" s="98"/>
      <c r="G185" s="99"/>
      <c r="H185" s="100"/>
      <c r="I185" s="101">
        <v>50000</v>
      </c>
      <c r="J185" s="165"/>
      <c r="K185" s="36"/>
    </row>
    <row r="186" spans="1:11" s="12" customFormat="1" ht="59.25" customHeight="1">
      <c r="A186" s="151"/>
      <c r="B186" s="151"/>
      <c r="C186" s="152"/>
      <c r="D186" s="153"/>
      <c r="E186" s="102" t="s">
        <v>143</v>
      </c>
      <c r="F186" s="65">
        <v>2021</v>
      </c>
      <c r="G186" s="103">
        <v>50000</v>
      </c>
      <c r="H186" s="107">
        <v>0</v>
      </c>
      <c r="I186" s="103">
        <v>50000</v>
      </c>
      <c r="J186" s="106">
        <v>100</v>
      </c>
      <c r="K186" s="36"/>
    </row>
    <row r="187" spans="1:11" s="190" customFormat="1" ht="17.25">
      <c r="A187" s="160"/>
      <c r="B187" s="161"/>
      <c r="C187" s="162"/>
      <c r="D187" s="163"/>
      <c r="E187" s="164" t="s">
        <v>162</v>
      </c>
      <c r="F187" s="98"/>
      <c r="G187" s="99"/>
      <c r="H187" s="100"/>
      <c r="I187" s="101">
        <v>50000</v>
      </c>
      <c r="J187" s="165"/>
      <c r="K187" s="36"/>
    </row>
    <row r="188" spans="1:11" s="12" customFormat="1" ht="117" customHeight="1" hidden="1">
      <c r="A188" s="151"/>
      <c r="B188" s="151"/>
      <c r="C188" s="152"/>
      <c r="D188" s="153"/>
      <c r="E188" s="102" t="s">
        <v>192</v>
      </c>
      <c r="F188" s="65">
        <v>2021</v>
      </c>
      <c r="G188" s="103">
        <v>200000</v>
      </c>
      <c r="H188" s="107">
        <v>0</v>
      </c>
      <c r="I188" s="103"/>
      <c r="J188" s="106">
        <v>100</v>
      </c>
      <c r="K188" s="36"/>
    </row>
    <row r="189" spans="1:11" s="190" customFormat="1" ht="17.25" hidden="1">
      <c r="A189" s="160"/>
      <c r="B189" s="161"/>
      <c r="C189" s="162"/>
      <c r="D189" s="163"/>
      <c r="E189" s="164" t="s">
        <v>162</v>
      </c>
      <c r="F189" s="98"/>
      <c r="G189" s="99"/>
      <c r="H189" s="100"/>
      <c r="I189" s="101"/>
      <c r="J189" s="165"/>
      <c r="K189" s="36"/>
    </row>
    <row r="190" spans="1:11" s="222" customFormat="1" ht="61.5" customHeight="1">
      <c r="A190" s="179"/>
      <c r="B190" s="180"/>
      <c r="C190" s="181"/>
      <c r="D190" s="163"/>
      <c r="E190" s="105" t="s">
        <v>179</v>
      </c>
      <c r="F190" s="65" t="s">
        <v>63</v>
      </c>
      <c r="G190" s="156">
        <v>10855506</v>
      </c>
      <c r="H190" s="158">
        <f>(290190.93+329422.77)/G190*100</f>
        <v>5.707828819771275</v>
      </c>
      <c r="I190" s="103">
        <f>400000-200000</f>
        <v>200000</v>
      </c>
      <c r="J190" s="65">
        <v>100</v>
      </c>
      <c r="K190" s="36"/>
    </row>
    <row r="191" spans="1:11" s="12" customFormat="1" ht="66" customHeight="1">
      <c r="A191" s="151"/>
      <c r="B191" s="151"/>
      <c r="C191" s="152"/>
      <c r="D191" s="153"/>
      <c r="E191" s="102" t="s">
        <v>124</v>
      </c>
      <c r="F191" s="65" t="s">
        <v>76</v>
      </c>
      <c r="G191" s="156">
        <v>35885101</v>
      </c>
      <c r="H191" s="158">
        <f>(30646525.5+598407.86)/G191*100</f>
        <v>87.06937556062611</v>
      </c>
      <c r="I191" s="103">
        <f>200000+56000</f>
        <v>256000</v>
      </c>
      <c r="J191" s="106">
        <v>100</v>
      </c>
      <c r="K191" s="36"/>
    </row>
    <row r="192" spans="1:11" s="190" customFormat="1" ht="17.25">
      <c r="A192" s="160"/>
      <c r="B192" s="161"/>
      <c r="C192" s="162"/>
      <c r="D192" s="163"/>
      <c r="E192" s="164" t="s">
        <v>162</v>
      </c>
      <c r="F192" s="98"/>
      <c r="G192" s="99"/>
      <c r="H192" s="100"/>
      <c r="I192" s="101">
        <v>256000</v>
      </c>
      <c r="J192" s="165"/>
      <c r="K192" s="36"/>
    </row>
    <row r="193" spans="1:11" s="12" customFormat="1" ht="81" customHeight="1">
      <c r="A193" s="151"/>
      <c r="B193" s="151"/>
      <c r="C193" s="152"/>
      <c r="D193" s="153"/>
      <c r="E193" s="104" t="s">
        <v>125</v>
      </c>
      <c r="F193" s="65">
        <v>2021</v>
      </c>
      <c r="G193" s="69">
        <v>250000</v>
      </c>
      <c r="H193" s="107">
        <v>0</v>
      </c>
      <c r="I193" s="103">
        <v>250000</v>
      </c>
      <c r="J193" s="106">
        <v>100</v>
      </c>
      <c r="K193" s="36"/>
    </row>
    <row r="194" spans="1:11" s="190" customFormat="1" ht="15.75">
      <c r="A194" s="160"/>
      <c r="B194" s="161"/>
      <c r="C194" s="162"/>
      <c r="D194" s="163"/>
      <c r="E194" s="164" t="s">
        <v>162</v>
      </c>
      <c r="F194" s="98"/>
      <c r="G194" s="99"/>
      <c r="H194" s="100"/>
      <c r="I194" s="101">
        <v>250000</v>
      </c>
      <c r="J194" s="165"/>
      <c r="K194" s="189"/>
    </row>
    <row r="195" spans="1:11" s="13" customFormat="1" ht="54.75" customHeight="1">
      <c r="A195" s="61">
        <v>1517321</v>
      </c>
      <c r="B195" s="61">
        <v>7321</v>
      </c>
      <c r="C195" s="62" t="s">
        <v>7</v>
      </c>
      <c r="D195" s="257" t="s">
        <v>129</v>
      </c>
      <c r="E195" s="257"/>
      <c r="F195" s="78"/>
      <c r="G195" s="79"/>
      <c r="H195" s="80"/>
      <c r="I195" s="71">
        <f>I197+I199</f>
        <v>410000</v>
      </c>
      <c r="J195" s="78"/>
      <c r="K195" s="36"/>
    </row>
    <row r="196" spans="1:11" s="89" customFormat="1" ht="23.25" customHeight="1">
      <c r="A196" s="81"/>
      <c r="B196" s="82"/>
      <c r="C196" s="83"/>
      <c r="D196" s="59" t="s">
        <v>16</v>
      </c>
      <c r="E196" s="84"/>
      <c r="F196" s="85"/>
      <c r="G196" s="86"/>
      <c r="H196" s="87"/>
      <c r="I196" s="72"/>
      <c r="J196" s="88"/>
      <c r="K196" s="36"/>
    </row>
    <row r="197" spans="1:11" s="12" customFormat="1" ht="101.25" customHeight="1">
      <c r="A197" s="151"/>
      <c r="B197" s="151"/>
      <c r="C197" s="152"/>
      <c r="D197" s="153"/>
      <c r="E197" s="102" t="s">
        <v>127</v>
      </c>
      <c r="F197" s="65">
        <v>2021</v>
      </c>
      <c r="G197" s="69">
        <v>200000</v>
      </c>
      <c r="H197" s="107">
        <v>0</v>
      </c>
      <c r="I197" s="103">
        <v>200000</v>
      </c>
      <c r="J197" s="106">
        <v>100</v>
      </c>
      <c r="K197" s="36"/>
    </row>
    <row r="198" spans="1:11" s="190" customFormat="1" ht="15.75">
      <c r="A198" s="160"/>
      <c r="B198" s="161"/>
      <c r="C198" s="162"/>
      <c r="D198" s="163"/>
      <c r="E198" s="164" t="s">
        <v>162</v>
      </c>
      <c r="F198" s="98"/>
      <c r="G198" s="99"/>
      <c r="H198" s="100"/>
      <c r="I198" s="101">
        <v>200000</v>
      </c>
      <c r="J198" s="165"/>
      <c r="K198" s="189"/>
    </row>
    <row r="199" spans="1:11" s="12" customFormat="1" ht="117" customHeight="1">
      <c r="A199" s="151"/>
      <c r="B199" s="151"/>
      <c r="C199" s="152"/>
      <c r="D199" s="153"/>
      <c r="E199" s="104" t="s">
        <v>180</v>
      </c>
      <c r="F199" s="65">
        <v>2021</v>
      </c>
      <c r="G199" s="69">
        <v>8210000</v>
      </c>
      <c r="H199" s="107">
        <v>0</v>
      </c>
      <c r="I199" s="103">
        <v>210000</v>
      </c>
      <c r="J199" s="107">
        <f>I199/G199*100</f>
        <v>2.5578562728380025</v>
      </c>
      <c r="K199" s="36"/>
    </row>
    <row r="200" spans="1:11" s="190" customFormat="1" ht="15.75">
      <c r="A200" s="160"/>
      <c r="B200" s="161"/>
      <c r="C200" s="162"/>
      <c r="D200" s="163"/>
      <c r="E200" s="164" t="s">
        <v>162</v>
      </c>
      <c r="F200" s="98"/>
      <c r="G200" s="99"/>
      <c r="H200" s="100"/>
      <c r="I200" s="101">
        <v>210000</v>
      </c>
      <c r="J200" s="165"/>
      <c r="K200" s="189"/>
    </row>
    <row r="201" spans="1:11" s="12" customFormat="1" ht="117" customHeight="1" hidden="1">
      <c r="A201" s="151"/>
      <c r="B201" s="151"/>
      <c r="C201" s="152"/>
      <c r="D201" s="153"/>
      <c r="E201" s="102" t="s">
        <v>61</v>
      </c>
      <c r="F201" s="65" t="s">
        <v>77</v>
      </c>
      <c r="G201" s="69">
        <v>70001337</v>
      </c>
      <c r="H201" s="107">
        <f>1336238*100/G201</f>
        <v>1.9088749690595195</v>
      </c>
      <c r="I201" s="103"/>
      <c r="J201" s="107">
        <v>2</v>
      </c>
      <c r="K201" s="36"/>
    </row>
    <row r="202" spans="1:11" s="12" customFormat="1" ht="117" customHeight="1" hidden="1">
      <c r="A202" s="151"/>
      <c r="B202" s="151"/>
      <c r="C202" s="152"/>
      <c r="D202" s="153"/>
      <c r="E202" s="104" t="s">
        <v>70</v>
      </c>
      <c r="F202" s="65" t="s">
        <v>59</v>
      </c>
      <c r="G202" s="69">
        <v>25903927</v>
      </c>
      <c r="H202" s="107">
        <f>403505.78*100/G202</f>
        <v>1.5577011933364389</v>
      </c>
      <c r="I202" s="103"/>
      <c r="J202" s="106">
        <v>100</v>
      </c>
      <c r="K202" s="36"/>
    </row>
    <row r="203" spans="1:11" s="222" customFormat="1" ht="117" customHeight="1" hidden="1">
      <c r="A203" s="179"/>
      <c r="B203" s="180"/>
      <c r="C203" s="181"/>
      <c r="D203" s="163"/>
      <c r="E203" s="164" t="s">
        <v>69</v>
      </c>
      <c r="F203" s="98"/>
      <c r="G203" s="99"/>
      <c r="H203" s="100"/>
      <c r="I203" s="168"/>
      <c r="J203" s="98"/>
      <c r="K203" s="221"/>
    </row>
    <row r="204" spans="1:11" s="12" customFormat="1" ht="117" customHeight="1" hidden="1">
      <c r="A204" s="151"/>
      <c r="B204" s="151"/>
      <c r="C204" s="152"/>
      <c r="D204" s="153"/>
      <c r="E204" s="104" t="s">
        <v>72</v>
      </c>
      <c r="F204" s="65" t="s">
        <v>59</v>
      </c>
      <c r="G204" s="69">
        <v>185503084</v>
      </c>
      <c r="H204" s="107">
        <f>783190.63*100/G204</f>
        <v>0.42219817218780037</v>
      </c>
      <c r="I204" s="103"/>
      <c r="J204" s="65">
        <v>100</v>
      </c>
      <c r="K204" s="36"/>
    </row>
    <row r="205" spans="1:11" s="222" customFormat="1" ht="117" customHeight="1" hidden="1">
      <c r="A205" s="179"/>
      <c r="B205" s="180"/>
      <c r="C205" s="181"/>
      <c r="D205" s="163"/>
      <c r="E205" s="164" t="s">
        <v>69</v>
      </c>
      <c r="F205" s="98"/>
      <c r="G205" s="99"/>
      <c r="H205" s="100"/>
      <c r="I205" s="168">
        <f>10000000-10000000</f>
        <v>0</v>
      </c>
      <c r="J205" s="98"/>
      <c r="K205" s="221"/>
    </row>
    <row r="206" spans="1:11" s="13" customFormat="1" ht="36.75" customHeight="1">
      <c r="A206" s="61">
        <v>1517322</v>
      </c>
      <c r="B206" s="61">
        <v>7322</v>
      </c>
      <c r="C206" s="62" t="s">
        <v>7</v>
      </c>
      <c r="D206" s="257" t="s">
        <v>136</v>
      </c>
      <c r="E206" s="257"/>
      <c r="F206" s="78"/>
      <c r="G206" s="79"/>
      <c r="H206" s="80"/>
      <c r="I206" s="71">
        <f>I208</f>
        <v>49000</v>
      </c>
      <c r="J206" s="78"/>
      <c r="K206" s="36"/>
    </row>
    <row r="207" spans="1:11" s="89" customFormat="1" ht="23.25" customHeight="1">
      <c r="A207" s="81"/>
      <c r="B207" s="82"/>
      <c r="C207" s="83"/>
      <c r="D207" s="59" t="s">
        <v>16</v>
      </c>
      <c r="E207" s="84"/>
      <c r="F207" s="85"/>
      <c r="G207" s="86"/>
      <c r="H207" s="87"/>
      <c r="I207" s="72"/>
      <c r="J207" s="88"/>
      <c r="K207" s="36"/>
    </row>
    <row r="208" spans="1:11" s="12" customFormat="1" ht="81" customHeight="1">
      <c r="A208" s="151"/>
      <c r="B208" s="151"/>
      <c r="C208" s="152"/>
      <c r="D208" s="153"/>
      <c r="E208" s="64" t="s">
        <v>137</v>
      </c>
      <c r="F208" s="157" t="s">
        <v>63</v>
      </c>
      <c r="G208" s="156">
        <v>13721042</v>
      </c>
      <c r="H208" s="158">
        <f>(758613+9734939.58)*100/G208</f>
        <v>76.47781108752528</v>
      </c>
      <c r="I208" s="103">
        <v>49000</v>
      </c>
      <c r="J208" s="107">
        <v>76.8</v>
      </c>
      <c r="K208" s="36"/>
    </row>
    <row r="209" spans="1:11" s="190" customFormat="1" ht="17.25">
      <c r="A209" s="160"/>
      <c r="B209" s="161"/>
      <c r="C209" s="162"/>
      <c r="D209" s="163"/>
      <c r="E209" s="164" t="s">
        <v>162</v>
      </c>
      <c r="F209" s="98"/>
      <c r="G209" s="99"/>
      <c r="H209" s="100"/>
      <c r="I209" s="101">
        <v>49000</v>
      </c>
      <c r="J209" s="165"/>
      <c r="K209" s="36"/>
    </row>
    <row r="210" spans="1:11" s="222" customFormat="1" ht="117" customHeight="1" hidden="1">
      <c r="A210" s="179"/>
      <c r="B210" s="180"/>
      <c r="C210" s="181"/>
      <c r="D210" s="163"/>
      <c r="E210" s="164" t="s">
        <v>69</v>
      </c>
      <c r="F210" s="98"/>
      <c r="G210" s="99"/>
      <c r="H210" s="100"/>
      <c r="I210" s="168"/>
      <c r="J210" s="98"/>
      <c r="K210" s="36"/>
    </row>
    <row r="211" spans="1:11" s="35" customFormat="1" ht="117" customHeight="1" hidden="1">
      <c r="A211" s="151"/>
      <c r="B211" s="151"/>
      <c r="C211" s="152"/>
      <c r="D211" s="153"/>
      <c r="E211" s="182" t="s">
        <v>62</v>
      </c>
      <c r="F211" s="106" t="s">
        <v>63</v>
      </c>
      <c r="G211" s="183">
        <v>291111252</v>
      </c>
      <c r="H211" s="107">
        <f>1583790*100/G211</f>
        <v>0.5440497366965397</v>
      </c>
      <c r="I211" s="103"/>
      <c r="J211" s="107">
        <f>(1583790+I211)*100/G211</f>
        <v>0.5440497366965397</v>
      </c>
      <c r="K211" s="36"/>
    </row>
    <row r="212" spans="1:11" s="12" customFormat="1" ht="117" customHeight="1" hidden="1">
      <c r="A212" s="170"/>
      <c r="B212" s="151"/>
      <c r="C212" s="152"/>
      <c r="D212" s="153"/>
      <c r="E212" s="102" t="s">
        <v>64</v>
      </c>
      <c r="F212" s="65" t="s">
        <v>63</v>
      </c>
      <c r="G212" s="69">
        <v>6741142</v>
      </c>
      <c r="H212" s="107">
        <f>160000*100/G212</f>
        <v>2.373485086058119</v>
      </c>
      <c r="I212" s="103"/>
      <c r="J212" s="107">
        <v>3.6</v>
      </c>
      <c r="K212" s="36"/>
    </row>
    <row r="213" spans="1:11" s="13" customFormat="1" ht="117" customHeight="1" hidden="1">
      <c r="A213" s="61">
        <v>1517323</v>
      </c>
      <c r="B213" s="61">
        <v>7323</v>
      </c>
      <c r="C213" s="62" t="s">
        <v>7</v>
      </c>
      <c r="D213" s="257" t="s">
        <v>11</v>
      </c>
      <c r="E213" s="257"/>
      <c r="F213" s="78"/>
      <c r="G213" s="79"/>
      <c r="H213" s="80"/>
      <c r="I213" s="71">
        <f>I215+I216</f>
        <v>0</v>
      </c>
      <c r="J213" s="78"/>
      <c r="K213" s="36"/>
    </row>
    <row r="214" spans="1:11" s="3" customFormat="1" ht="18" hidden="1">
      <c r="A214" s="151"/>
      <c r="B214" s="151"/>
      <c r="C214" s="152"/>
      <c r="D214" s="59" t="s">
        <v>16</v>
      </c>
      <c r="E214" s="102"/>
      <c r="F214" s="65"/>
      <c r="G214" s="69"/>
      <c r="H214" s="70"/>
      <c r="I214" s="103"/>
      <c r="J214" s="65"/>
      <c r="K214" s="36"/>
    </row>
    <row r="215" spans="1:11" s="3" customFormat="1" ht="117" customHeight="1" hidden="1">
      <c r="A215" s="151"/>
      <c r="B215" s="151"/>
      <c r="C215" s="152"/>
      <c r="D215" s="153"/>
      <c r="E215" s="102" t="s">
        <v>68</v>
      </c>
      <c r="F215" s="65" t="s">
        <v>78</v>
      </c>
      <c r="G215" s="69">
        <v>36448286</v>
      </c>
      <c r="H215" s="107">
        <f>21609025.76*100/G215</f>
        <v>59.28680915201335</v>
      </c>
      <c r="I215" s="103"/>
      <c r="J215" s="70">
        <v>62</v>
      </c>
      <c r="K215" s="36"/>
    </row>
    <row r="216" spans="1:11" s="3" customFormat="1" ht="117" customHeight="1" hidden="1">
      <c r="A216" s="151"/>
      <c r="B216" s="151"/>
      <c r="C216" s="152"/>
      <c r="D216" s="153"/>
      <c r="E216" s="102" t="s">
        <v>24</v>
      </c>
      <c r="F216" s="65" t="s">
        <v>18</v>
      </c>
      <c r="G216" s="69">
        <v>22879513</v>
      </c>
      <c r="H216" s="70"/>
      <c r="I216" s="103"/>
      <c r="J216" s="65"/>
      <c r="K216" s="36"/>
    </row>
    <row r="217" spans="1:11" s="6" customFormat="1" ht="117" customHeight="1" hidden="1">
      <c r="A217" s="124" t="s">
        <v>25</v>
      </c>
      <c r="B217" s="124" t="s">
        <v>26</v>
      </c>
      <c r="C217" s="184" t="s">
        <v>7</v>
      </c>
      <c r="D217" s="261" t="s">
        <v>27</v>
      </c>
      <c r="E217" s="261"/>
      <c r="F217" s="78"/>
      <c r="G217" s="79"/>
      <c r="H217" s="80"/>
      <c r="I217" s="71">
        <f>I219</f>
        <v>0</v>
      </c>
      <c r="J217" s="78"/>
      <c r="K217" s="36"/>
    </row>
    <row r="218" spans="1:11" s="3" customFormat="1" ht="18" hidden="1">
      <c r="A218" s="151"/>
      <c r="B218" s="151"/>
      <c r="C218" s="152"/>
      <c r="D218" s="59" t="s">
        <v>16</v>
      </c>
      <c r="E218" s="102"/>
      <c r="F218" s="65"/>
      <c r="G218" s="69"/>
      <c r="H218" s="70"/>
      <c r="I218" s="103"/>
      <c r="J218" s="65"/>
      <c r="K218" s="36"/>
    </row>
    <row r="219" spans="1:11" s="3" customFormat="1" ht="117" customHeight="1" hidden="1">
      <c r="A219" s="151"/>
      <c r="B219" s="151"/>
      <c r="C219" s="152"/>
      <c r="D219" s="174"/>
      <c r="E219" s="104" t="s">
        <v>71</v>
      </c>
      <c r="F219" s="141" t="s">
        <v>76</v>
      </c>
      <c r="G219" s="69">
        <v>82093254</v>
      </c>
      <c r="H219" s="107">
        <f>420000*100/G219</f>
        <v>0.5116132928535151</v>
      </c>
      <c r="I219" s="103"/>
      <c r="J219" s="70">
        <v>20.5</v>
      </c>
      <c r="K219" s="36"/>
    </row>
    <row r="220" spans="1:11" s="222" customFormat="1" ht="117" customHeight="1" hidden="1">
      <c r="A220" s="179"/>
      <c r="B220" s="180"/>
      <c r="C220" s="181"/>
      <c r="D220" s="163"/>
      <c r="E220" s="164" t="s">
        <v>69</v>
      </c>
      <c r="F220" s="98"/>
      <c r="G220" s="99"/>
      <c r="H220" s="100"/>
      <c r="I220" s="168"/>
      <c r="J220" s="98"/>
      <c r="K220" s="36"/>
    </row>
    <row r="221" spans="1:11" s="6" customFormat="1" ht="38.25" customHeight="1">
      <c r="A221" s="61">
        <v>1517325</v>
      </c>
      <c r="B221" s="61">
        <v>7325</v>
      </c>
      <c r="C221" s="62" t="s">
        <v>7</v>
      </c>
      <c r="D221" s="257" t="s">
        <v>133</v>
      </c>
      <c r="E221" s="257"/>
      <c r="F221" s="78"/>
      <c r="G221" s="79"/>
      <c r="H221" s="80"/>
      <c r="I221" s="71">
        <f>I223</f>
        <v>200000</v>
      </c>
      <c r="J221" s="78"/>
      <c r="K221" s="36"/>
    </row>
    <row r="222" spans="1:11" s="3" customFormat="1" ht="18">
      <c r="A222" s="91"/>
      <c r="B222" s="91"/>
      <c r="C222" s="92"/>
      <c r="D222" s="59" t="s">
        <v>16</v>
      </c>
      <c r="E222" s="154"/>
      <c r="F222" s="141"/>
      <c r="G222" s="69"/>
      <c r="H222" s="70"/>
      <c r="I222" s="103"/>
      <c r="J222" s="141"/>
      <c r="K222" s="36"/>
    </row>
    <row r="223" spans="1:11" s="3" customFormat="1" ht="78.75" customHeight="1">
      <c r="A223" s="91"/>
      <c r="B223" s="91"/>
      <c r="C223" s="92"/>
      <c r="D223" s="174"/>
      <c r="E223" s="154" t="s">
        <v>160</v>
      </c>
      <c r="F223" s="126">
        <v>2021</v>
      </c>
      <c r="G223" s="103">
        <v>200000</v>
      </c>
      <c r="H223" s="70">
        <v>0</v>
      </c>
      <c r="I223" s="103">
        <v>200000</v>
      </c>
      <c r="J223" s="155">
        <v>100</v>
      </c>
      <c r="K223" s="220"/>
    </row>
    <row r="224" spans="1:11" s="190" customFormat="1" ht="18" customHeight="1">
      <c r="A224" s="160"/>
      <c r="B224" s="161"/>
      <c r="C224" s="162"/>
      <c r="D224" s="163"/>
      <c r="E224" s="164" t="s">
        <v>162</v>
      </c>
      <c r="F224" s="98"/>
      <c r="G224" s="99"/>
      <c r="H224" s="100"/>
      <c r="I224" s="101">
        <v>200000</v>
      </c>
      <c r="J224" s="165"/>
      <c r="K224" s="189"/>
    </row>
    <row r="225" spans="1:11" s="3" customFormat="1" ht="117" customHeight="1" hidden="1">
      <c r="A225" s="91"/>
      <c r="B225" s="91"/>
      <c r="C225" s="92"/>
      <c r="D225" s="174"/>
      <c r="E225" s="154" t="s">
        <v>17</v>
      </c>
      <c r="F225" s="141">
        <v>2019</v>
      </c>
      <c r="G225" s="69">
        <f>820000-820000</f>
        <v>0</v>
      </c>
      <c r="H225" s="70"/>
      <c r="I225" s="103">
        <f>820000-820000</f>
        <v>0</v>
      </c>
      <c r="J225" s="155">
        <v>100</v>
      </c>
      <c r="K225" s="36"/>
    </row>
    <row r="226" spans="1:11" s="3" customFormat="1" ht="117" customHeight="1" hidden="1">
      <c r="A226" s="91"/>
      <c r="B226" s="91"/>
      <c r="C226" s="92"/>
      <c r="D226" s="174"/>
      <c r="E226" s="154" t="s">
        <v>73</v>
      </c>
      <c r="F226" s="141" t="s">
        <v>59</v>
      </c>
      <c r="G226" s="69">
        <v>15000000</v>
      </c>
      <c r="H226" s="107">
        <f>280000*100/G226</f>
        <v>1.8666666666666667</v>
      </c>
      <c r="I226" s="103"/>
      <c r="J226" s="155">
        <v>100</v>
      </c>
      <c r="K226" s="36"/>
    </row>
    <row r="227" spans="1:11" s="3" customFormat="1" ht="117" customHeight="1" hidden="1">
      <c r="A227" s="91"/>
      <c r="B227" s="91"/>
      <c r="C227" s="92"/>
      <c r="D227" s="174"/>
      <c r="E227" s="154" t="s">
        <v>43</v>
      </c>
      <c r="F227" s="141">
        <v>2019</v>
      </c>
      <c r="G227" s="175">
        <v>1750000</v>
      </c>
      <c r="H227" s="142"/>
      <c r="I227" s="103"/>
      <c r="J227" s="65">
        <v>100</v>
      </c>
      <c r="K227" s="36"/>
    </row>
    <row r="228" spans="1:11" s="3" customFormat="1" ht="117" customHeight="1" hidden="1">
      <c r="A228" s="91"/>
      <c r="B228" s="91"/>
      <c r="C228" s="92"/>
      <c r="D228" s="174"/>
      <c r="E228" s="154" t="s">
        <v>32</v>
      </c>
      <c r="F228" s="141">
        <v>2019</v>
      </c>
      <c r="G228" s="175">
        <v>292822524</v>
      </c>
      <c r="H228" s="142"/>
      <c r="I228" s="103">
        <f>29282300-29282300+50000-50000</f>
        <v>0</v>
      </c>
      <c r="J228" s="155">
        <v>100</v>
      </c>
      <c r="K228" s="36"/>
    </row>
    <row r="229" spans="1:11" s="3" customFormat="1" ht="117" customHeight="1" hidden="1">
      <c r="A229" s="91"/>
      <c r="B229" s="91"/>
      <c r="C229" s="92"/>
      <c r="D229" s="174"/>
      <c r="E229" s="154" t="s">
        <v>41</v>
      </c>
      <c r="F229" s="141">
        <v>2019</v>
      </c>
      <c r="G229" s="175">
        <f>120000</f>
        <v>120000</v>
      </c>
      <c r="H229" s="142"/>
      <c r="I229" s="103">
        <f>0+120000-120000</f>
        <v>0</v>
      </c>
      <c r="J229" s="155">
        <v>100</v>
      </c>
      <c r="K229" s="36"/>
    </row>
    <row r="230" spans="1:11" s="3" customFormat="1" ht="117" customHeight="1" hidden="1">
      <c r="A230" s="91"/>
      <c r="B230" s="91"/>
      <c r="C230" s="92"/>
      <c r="D230" s="174"/>
      <c r="E230" s="154" t="s">
        <v>42</v>
      </c>
      <c r="F230" s="141">
        <v>2019</v>
      </c>
      <c r="G230" s="175">
        <f>120000</f>
        <v>120000</v>
      </c>
      <c r="H230" s="142"/>
      <c r="I230" s="103">
        <f>0+120000-120000</f>
        <v>0</v>
      </c>
      <c r="J230" s="155">
        <v>100</v>
      </c>
      <c r="K230" s="36"/>
    </row>
    <row r="231" spans="1:11" s="3" customFormat="1" ht="117" customHeight="1" hidden="1">
      <c r="A231" s="151" t="s">
        <v>19</v>
      </c>
      <c r="B231" s="151" t="s">
        <v>20</v>
      </c>
      <c r="C231" s="152" t="s">
        <v>7</v>
      </c>
      <c r="D231" s="174" t="s">
        <v>34</v>
      </c>
      <c r="E231" s="102"/>
      <c r="F231" s="65"/>
      <c r="G231" s="69"/>
      <c r="H231" s="70"/>
      <c r="I231" s="103">
        <f>I233</f>
        <v>0</v>
      </c>
      <c r="J231" s="65"/>
      <c r="K231" s="36"/>
    </row>
    <row r="232" spans="1:11" s="3" customFormat="1" ht="18" hidden="1">
      <c r="A232" s="223"/>
      <c r="B232" s="223"/>
      <c r="C232" s="224"/>
      <c r="D232" s="225" t="s">
        <v>16</v>
      </c>
      <c r="E232" s="104"/>
      <c r="F232" s="155"/>
      <c r="G232" s="226"/>
      <c r="H232" s="227"/>
      <c r="I232" s="103"/>
      <c r="J232" s="155"/>
      <c r="K232" s="36"/>
    </row>
    <row r="233" spans="1:11" s="3" customFormat="1" ht="54" hidden="1">
      <c r="A233" s="91"/>
      <c r="B233" s="91"/>
      <c r="C233" s="92"/>
      <c r="D233" s="174"/>
      <c r="E233" s="154" t="s">
        <v>21</v>
      </c>
      <c r="F233" s="141">
        <v>2019</v>
      </c>
      <c r="G233" s="226">
        <f>150000-150000</f>
        <v>0</v>
      </c>
      <c r="H233" s="227"/>
      <c r="I233" s="103">
        <f>150000-150000</f>
        <v>0</v>
      </c>
      <c r="J233" s="155">
        <v>0</v>
      </c>
      <c r="K233" s="36"/>
    </row>
    <row r="234" spans="1:11" s="232" customFormat="1" ht="53.25" customHeight="1">
      <c r="A234" s="228" t="s">
        <v>36</v>
      </c>
      <c r="B234" s="228">
        <v>7366</v>
      </c>
      <c r="C234" s="184" t="s">
        <v>3</v>
      </c>
      <c r="D234" s="259" t="s">
        <v>37</v>
      </c>
      <c r="E234" s="259"/>
      <c r="F234" s="229"/>
      <c r="G234" s="230"/>
      <c r="H234" s="231"/>
      <c r="I234" s="71">
        <f>I237+I239</f>
        <v>5200000</v>
      </c>
      <c r="J234" s="78"/>
      <c r="K234" s="36"/>
    </row>
    <row r="235" spans="1:11" s="238" customFormat="1" ht="117" customHeight="1" hidden="1">
      <c r="A235" s="90"/>
      <c r="B235" s="90"/>
      <c r="C235" s="92"/>
      <c r="D235" s="93"/>
      <c r="E235" s="233" t="s">
        <v>38</v>
      </c>
      <c r="F235" s="234"/>
      <c r="G235" s="235"/>
      <c r="H235" s="236"/>
      <c r="I235" s="237">
        <f>I238+I240</f>
        <v>0</v>
      </c>
      <c r="J235" s="65"/>
      <c r="K235" s="36"/>
    </row>
    <row r="236" spans="1:11" s="89" customFormat="1" ht="23.25" customHeight="1">
      <c r="A236" s="81"/>
      <c r="B236" s="82"/>
      <c r="C236" s="83"/>
      <c r="D236" s="59" t="s">
        <v>16</v>
      </c>
      <c r="E236" s="84"/>
      <c r="F236" s="85"/>
      <c r="G236" s="86"/>
      <c r="H236" s="87"/>
      <c r="I236" s="72"/>
      <c r="J236" s="88"/>
      <c r="K236" s="36"/>
    </row>
    <row r="237" spans="1:11" s="238" customFormat="1" ht="117.75" customHeight="1">
      <c r="A237" s="94"/>
      <c r="B237" s="94"/>
      <c r="C237" s="95"/>
      <c r="D237" s="239"/>
      <c r="E237" s="102" t="s">
        <v>39</v>
      </c>
      <c r="F237" s="65" t="s">
        <v>77</v>
      </c>
      <c r="G237" s="69">
        <v>65095170</v>
      </c>
      <c r="H237" s="107">
        <f>(1199575.18+22783799.9)*100/G237</f>
        <v>36.84355548960084</v>
      </c>
      <c r="I237" s="103">
        <v>1600000</v>
      </c>
      <c r="J237" s="106">
        <v>100</v>
      </c>
      <c r="K237" s="36"/>
    </row>
    <row r="238" spans="1:11" s="238" customFormat="1" ht="117" customHeight="1" hidden="1">
      <c r="A238" s="94"/>
      <c r="B238" s="94"/>
      <c r="C238" s="95"/>
      <c r="D238" s="239"/>
      <c r="E238" s="233" t="s">
        <v>38</v>
      </c>
      <c r="F238" s="234"/>
      <c r="G238" s="235"/>
      <c r="H238" s="107"/>
      <c r="I238" s="237"/>
      <c r="J238" s="106"/>
      <c r="K238" s="36"/>
    </row>
    <row r="239" spans="1:11" s="238" customFormat="1" ht="99" customHeight="1">
      <c r="A239" s="94"/>
      <c r="B239" s="94"/>
      <c r="C239" s="95"/>
      <c r="D239" s="239"/>
      <c r="E239" s="102" t="s">
        <v>40</v>
      </c>
      <c r="F239" s="65" t="s">
        <v>79</v>
      </c>
      <c r="G239" s="69">
        <v>127449781</v>
      </c>
      <c r="H239" s="107">
        <f>(1138950.24+4578860.26)*100/G239</f>
        <v>4.486324303687898</v>
      </c>
      <c r="I239" s="103">
        <v>3600000</v>
      </c>
      <c r="J239" s="106">
        <v>100</v>
      </c>
      <c r="K239" s="36"/>
    </row>
    <row r="240" spans="1:11" s="238" customFormat="1" ht="117" customHeight="1" hidden="1">
      <c r="A240" s="94"/>
      <c r="B240" s="94"/>
      <c r="C240" s="95"/>
      <c r="D240" s="239"/>
      <c r="E240" s="233" t="s">
        <v>38</v>
      </c>
      <c r="F240" s="234"/>
      <c r="G240" s="235"/>
      <c r="H240" s="236"/>
      <c r="I240" s="237"/>
      <c r="J240" s="236"/>
      <c r="K240" s="36"/>
    </row>
    <row r="241" spans="1:11" s="6" customFormat="1" ht="117" customHeight="1" hidden="1">
      <c r="A241" s="61" t="s">
        <v>29</v>
      </c>
      <c r="B241" s="61">
        <v>7368</v>
      </c>
      <c r="C241" s="62" t="s">
        <v>3</v>
      </c>
      <c r="D241" s="261" t="s">
        <v>30</v>
      </c>
      <c r="E241" s="261"/>
      <c r="F241" s="78"/>
      <c r="G241" s="79"/>
      <c r="H241" s="80"/>
      <c r="I241" s="71">
        <f>I243</f>
        <v>0</v>
      </c>
      <c r="J241" s="80"/>
      <c r="K241" s="36"/>
    </row>
    <row r="242" spans="1:11" s="3" customFormat="1" ht="18" hidden="1">
      <c r="A242" s="223"/>
      <c r="B242" s="223"/>
      <c r="C242" s="224"/>
      <c r="D242" s="225" t="s">
        <v>16</v>
      </c>
      <c r="E242" s="104"/>
      <c r="F242" s="155"/>
      <c r="G242" s="226"/>
      <c r="H242" s="227"/>
      <c r="I242" s="240"/>
      <c r="J242" s="227"/>
      <c r="K242" s="36"/>
    </row>
    <row r="243" spans="1:11" s="3" customFormat="1" ht="117" customHeight="1" hidden="1">
      <c r="A243" s="91"/>
      <c r="B243" s="91"/>
      <c r="C243" s="92"/>
      <c r="D243" s="174"/>
      <c r="E243" s="102" t="s">
        <v>33</v>
      </c>
      <c r="F243" s="65" t="s">
        <v>18</v>
      </c>
      <c r="G243" s="69">
        <v>36448286</v>
      </c>
      <c r="H243" s="70"/>
      <c r="I243" s="103"/>
      <c r="J243" s="70">
        <v>100</v>
      </c>
      <c r="K243" s="36"/>
    </row>
    <row r="244" spans="1:11" s="238" customFormat="1" ht="117" customHeight="1" hidden="1">
      <c r="A244" s="241"/>
      <c r="B244" s="241"/>
      <c r="C244" s="242"/>
      <c r="D244" s="239"/>
      <c r="E244" s="233" t="s">
        <v>31</v>
      </c>
      <c r="F244" s="234"/>
      <c r="G244" s="235"/>
      <c r="H244" s="236"/>
      <c r="I244" s="237"/>
      <c r="J244" s="236"/>
      <c r="K244" s="36"/>
    </row>
    <row r="245" spans="1:11" s="6" customFormat="1" ht="42.75" customHeight="1">
      <c r="A245" s="60" t="s">
        <v>56</v>
      </c>
      <c r="B245" s="61">
        <v>7640</v>
      </c>
      <c r="C245" s="62" t="s">
        <v>57</v>
      </c>
      <c r="D245" s="257" t="s">
        <v>58</v>
      </c>
      <c r="E245" s="257"/>
      <c r="F245" s="78"/>
      <c r="G245" s="79"/>
      <c r="H245" s="80"/>
      <c r="I245" s="71">
        <f>I247</f>
        <v>1404494</v>
      </c>
      <c r="J245" s="80"/>
      <c r="K245" s="36"/>
    </row>
    <row r="246" spans="1:11" s="89" customFormat="1" ht="23.25" customHeight="1">
      <c r="A246" s="81"/>
      <c r="B246" s="82"/>
      <c r="C246" s="83"/>
      <c r="D246" s="59" t="s">
        <v>16</v>
      </c>
      <c r="E246" s="84"/>
      <c r="F246" s="85"/>
      <c r="G246" s="86"/>
      <c r="H246" s="87"/>
      <c r="I246" s="72"/>
      <c r="J246" s="88"/>
      <c r="K246" s="36"/>
    </row>
    <row r="247" spans="1:11" s="3" customFormat="1" ht="178.5" customHeight="1">
      <c r="A247" s="90"/>
      <c r="B247" s="91"/>
      <c r="C247" s="92"/>
      <c r="D247" s="93"/>
      <c r="E247" s="64" t="s">
        <v>121</v>
      </c>
      <c r="F247" s="65" t="s">
        <v>76</v>
      </c>
      <c r="G247" s="69">
        <v>16390056</v>
      </c>
      <c r="H247" s="70">
        <f>11943290.76/G247*100</f>
        <v>72.86912723178006</v>
      </c>
      <c r="I247" s="73">
        <v>1404494</v>
      </c>
      <c r="J247" s="65">
        <v>100</v>
      </c>
      <c r="K247" s="36"/>
    </row>
    <row r="248" spans="1:11" s="31" customFormat="1" ht="57.75" customHeight="1">
      <c r="A248" s="94"/>
      <c r="B248" s="94"/>
      <c r="C248" s="95"/>
      <c r="D248" s="96"/>
      <c r="E248" s="97" t="s">
        <v>67</v>
      </c>
      <c r="F248" s="98"/>
      <c r="G248" s="99"/>
      <c r="H248" s="100"/>
      <c r="I248" s="101">
        <v>1180000</v>
      </c>
      <c r="J248" s="100"/>
      <c r="K248" s="36"/>
    </row>
    <row r="249" spans="1:11" s="7" customFormat="1" ht="39.75" customHeight="1">
      <c r="A249" s="57" t="s">
        <v>82</v>
      </c>
      <c r="B249" s="130"/>
      <c r="C249" s="131"/>
      <c r="D249" s="258" t="s">
        <v>85</v>
      </c>
      <c r="E249" s="258"/>
      <c r="F249" s="119"/>
      <c r="G249" s="120"/>
      <c r="H249" s="74"/>
      <c r="I249" s="75">
        <f>I250</f>
        <v>500000</v>
      </c>
      <c r="J249" s="74"/>
      <c r="K249" s="36"/>
    </row>
    <row r="250" spans="1:11" s="8" customFormat="1" ht="36" customHeight="1">
      <c r="A250" s="58" t="s">
        <v>83</v>
      </c>
      <c r="B250" s="134"/>
      <c r="C250" s="135"/>
      <c r="D250" s="260" t="s">
        <v>86</v>
      </c>
      <c r="E250" s="260"/>
      <c r="F250" s="122"/>
      <c r="G250" s="123"/>
      <c r="H250" s="76"/>
      <c r="I250" s="77">
        <f>I251+I256+I271+I274+I277+I315+I308+I321+I325+I329+I337+I340+I347+I351</f>
        <v>500000</v>
      </c>
      <c r="J250" s="76"/>
      <c r="K250" s="36"/>
    </row>
    <row r="251" spans="1:11" s="63" customFormat="1" ht="42.75" customHeight="1">
      <c r="A251" s="60" t="s">
        <v>84</v>
      </c>
      <c r="B251" s="61">
        <v>7330</v>
      </c>
      <c r="C251" s="62" t="s">
        <v>7</v>
      </c>
      <c r="D251" s="257" t="s">
        <v>134</v>
      </c>
      <c r="E251" s="257"/>
      <c r="F251" s="185"/>
      <c r="G251" s="186"/>
      <c r="H251" s="187"/>
      <c r="I251" s="71">
        <f>I253</f>
        <v>500000</v>
      </c>
      <c r="J251" s="187"/>
      <c r="K251" s="216"/>
    </row>
    <row r="252" spans="1:11" s="89" customFormat="1" ht="23.25" customHeight="1">
      <c r="A252" s="81"/>
      <c r="B252" s="82"/>
      <c r="C252" s="83"/>
      <c r="D252" s="59" t="s">
        <v>16</v>
      </c>
      <c r="E252" s="84"/>
      <c r="F252" s="85"/>
      <c r="G252" s="86"/>
      <c r="H252" s="87"/>
      <c r="I252" s="72"/>
      <c r="J252" s="88"/>
      <c r="K252" s="36"/>
    </row>
    <row r="253" spans="1:11" s="3" customFormat="1" ht="66.75" customHeight="1">
      <c r="A253" s="90"/>
      <c r="B253" s="91"/>
      <c r="C253" s="92"/>
      <c r="D253" s="93"/>
      <c r="E253" s="64" t="s">
        <v>122</v>
      </c>
      <c r="F253" s="65">
        <v>2021</v>
      </c>
      <c r="G253" s="69">
        <v>500000</v>
      </c>
      <c r="H253" s="70">
        <v>0</v>
      </c>
      <c r="I253" s="73">
        <v>500000</v>
      </c>
      <c r="J253" s="65">
        <v>100</v>
      </c>
      <c r="K253" s="36"/>
    </row>
    <row r="254" spans="1:11" s="190" customFormat="1" ht="15.75">
      <c r="A254" s="160"/>
      <c r="B254" s="161"/>
      <c r="C254" s="162"/>
      <c r="D254" s="163"/>
      <c r="E254" s="164" t="s">
        <v>162</v>
      </c>
      <c r="F254" s="98"/>
      <c r="G254" s="99"/>
      <c r="H254" s="100"/>
      <c r="I254" s="101">
        <v>500000</v>
      </c>
      <c r="J254" s="165"/>
      <c r="K254" s="189"/>
    </row>
    <row r="255" spans="1:42" s="34" customFormat="1" ht="43.5" customHeight="1">
      <c r="A255" s="66" t="s">
        <v>0</v>
      </c>
      <c r="B255" s="66" t="s">
        <v>0</v>
      </c>
      <c r="C255" s="67" t="s">
        <v>0</v>
      </c>
      <c r="D255" s="67" t="s">
        <v>1</v>
      </c>
      <c r="E255" s="67" t="s">
        <v>0</v>
      </c>
      <c r="F255" s="66" t="s">
        <v>0</v>
      </c>
      <c r="G255" s="68" t="s">
        <v>0</v>
      </c>
      <c r="H255" s="150"/>
      <c r="I255" s="149">
        <f>I249+I140+I96+I13</f>
        <v>41876473</v>
      </c>
      <c r="J255" s="150" t="s">
        <v>0</v>
      </c>
      <c r="K255" s="243"/>
      <c r="L255" s="24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</row>
    <row r="256" spans="11:12" ht="82.5" customHeight="1">
      <c r="K256" s="244"/>
      <c r="L256" s="56"/>
    </row>
    <row r="257" spans="1:13" s="14" customFormat="1" ht="113.25" customHeight="1">
      <c r="A257" s="265" t="s">
        <v>44</v>
      </c>
      <c r="B257" s="265"/>
      <c r="C257" s="265"/>
      <c r="D257" s="265"/>
      <c r="E257" s="265"/>
      <c r="F257" s="54"/>
      <c r="G257" s="262" t="s">
        <v>80</v>
      </c>
      <c r="H257" s="262"/>
      <c r="I257" s="262"/>
      <c r="J257" s="262"/>
      <c r="K257" s="55"/>
      <c r="L257" s="56"/>
      <c r="M257" s="5"/>
    </row>
    <row r="258" spans="1:42" s="3" customFormat="1" ht="19.5" customHeight="1">
      <c r="A258" s="30"/>
      <c r="B258" s="18"/>
      <c r="C258" s="15"/>
      <c r="D258" s="11"/>
      <c r="E258" s="27"/>
      <c r="F258" s="23"/>
      <c r="G258" s="29"/>
      <c r="H258" s="20"/>
      <c r="I258" s="26"/>
      <c r="J258" s="22"/>
      <c r="K258" s="245"/>
      <c r="L258" s="56"/>
      <c r="M258" s="5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</row>
    <row r="259" spans="1:42" s="3" customFormat="1" ht="19.5" customHeight="1">
      <c r="A259" s="30"/>
      <c r="B259" s="18"/>
      <c r="C259" s="15"/>
      <c r="D259" s="11"/>
      <c r="E259" s="27"/>
      <c r="F259" s="23"/>
      <c r="G259" s="29"/>
      <c r="H259" s="20"/>
      <c r="I259" s="26"/>
      <c r="J259" s="22"/>
      <c r="K259" s="245"/>
      <c r="L259" s="56"/>
      <c r="M259" s="5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</row>
    <row r="260" spans="1:42" s="3" customFormat="1" ht="19.5" customHeight="1">
      <c r="A260" s="30"/>
      <c r="B260" s="18"/>
      <c r="C260" s="15"/>
      <c r="D260" s="11"/>
      <c r="E260" s="27"/>
      <c r="F260" s="23"/>
      <c r="G260" s="29"/>
      <c r="H260" s="20"/>
      <c r="I260" s="26"/>
      <c r="J260" s="22"/>
      <c r="K260" s="245"/>
      <c r="L260" s="56"/>
      <c r="M260" s="5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</row>
    <row r="261" spans="1:42" s="3" customFormat="1" ht="19.5" customHeight="1">
      <c r="A261" s="30"/>
      <c r="B261" s="18"/>
      <c r="C261" s="15"/>
      <c r="D261" s="11"/>
      <c r="E261" s="27"/>
      <c r="F261" s="23"/>
      <c r="G261" s="29"/>
      <c r="H261" s="20"/>
      <c r="I261" s="26"/>
      <c r="J261" s="22"/>
      <c r="K261" s="245"/>
      <c r="L261" s="56"/>
      <c r="M261" s="5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</row>
    <row r="262" spans="1:42" s="250" customFormat="1" ht="19.5" customHeight="1">
      <c r="A262" s="246"/>
      <c r="B262" s="246"/>
      <c r="C262" s="247"/>
      <c r="D262" s="247"/>
      <c r="E262" s="49"/>
      <c r="F262" s="37"/>
      <c r="G262" s="38"/>
      <c r="H262" s="39"/>
      <c r="I262" s="40"/>
      <c r="J262" s="41"/>
      <c r="K262" s="248"/>
      <c r="L262" s="56"/>
      <c r="M262" s="5"/>
      <c r="N262" s="249"/>
      <c r="O262" s="249"/>
      <c r="P262" s="249"/>
      <c r="Q262" s="249"/>
      <c r="R262" s="249"/>
      <c r="S262" s="249"/>
      <c r="T262" s="249"/>
      <c r="U262" s="249"/>
      <c r="V262" s="249"/>
      <c r="W262" s="249"/>
      <c r="X262" s="249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249"/>
    </row>
    <row r="263" spans="1:42" s="250" customFormat="1" ht="19.5" customHeight="1">
      <c r="A263" s="246"/>
      <c r="B263" s="246"/>
      <c r="C263" s="247"/>
      <c r="D263" s="247"/>
      <c r="E263" s="49"/>
      <c r="F263" s="37"/>
      <c r="G263" s="38"/>
      <c r="H263" s="39"/>
      <c r="I263" s="40"/>
      <c r="J263" s="41"/>
      <c r="K263" s="249"/>
      <c r="L263" s="251"/>
      <c r="M263" s="249"/>
      <c r="N263" s="249"/>
      <c r="O263" s="249"/>
      <c r="P263" s="249"/>
      <c r="Q263" s="249"/>
      <c r="R263" s="249"/>
      <c r="S263" s="249"/>
      <c r="T263" s="249"/>
      <c r="U263" s="249"/>
      <c r="V263" s="249"/>
      <c r="W263" s="249"/>
      <c r="X263" s="249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249"/>
    </row>
    <row r="264" spans="1:42" s="250" customFormat="1" ht="19.5" customHeight="1">
      <c r="A264" s="246"/>
      <c r="B264" s="246"/>
      <c r="C264" s="247"/>
      <c r="D264" s="247"/>
      <c r="E264" s="49"/>
      <c r="F264" s="37"/>
      <c r="G264" s="38"/>
      <c r="H264" s="39"/>
      <c r="I264" s="40"/>
      <c r="J264" s="41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49"/>
      <c r="V264" s="249"/>
      <c r="W264" s="249"/>
      <c r="X264" s="249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249"/>
    </row>
    <row r="265" spans="1:42" s="250" customFormat="1" ht="19.5" customHeight="1">
      <c r="A265" s="246"/>
      <c r="B265" s="246"/>
      <c r="C265" s="247"/>
      <c r="D265" s="247"/>
      <c r="E265" s="49"/>
      <c r="F265" s="37"/>
      <c r="G265" s="38"/>
      <c r="H265" s="39"/>
      <c r="I265" s="40"/>
      <c r="J265" s="41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49"/>
      <c r="V265" s="249"/>
      <c r="W265" s="249"/>
      <c r="X265" s="249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249"/>
    </row>
    <row r="266" spans="1:42" s="250" customFormat="1" ht="19.5" customHeight="1">
      <c r="A266" s="246"/>
      <c r="B266" s="246"/>
      <c r="C266" s="247"/>
      <c r="D266" s="247"/>
      <c r="E266" s="49"/>
      <c r="F266" s="37"/>
      <c r="G266" s="38"/>
      <c r="H266" s="39"/>
      <c r="I266" s="40"/>
      <c r="J266" s="41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49"/>
      <c r="V266" s="249"/>
      <c r="W266" s="249"/>
      <c r="X266" s="249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249"/>
    </row>
    <row r="267" spans="1:42" s="250" customFormat="1" ht="19.5" customHeight="1">
      <c r="A267" s="246"/>
      <c r="B267" s="246"/>
      <c r="C267" s="247"/>
      <c r="D267" s="247"/>
      <c r="E267" s="49"/>
      <c r="F267" s="37"/>
      <c r="G267" s="38"/>
      <c r="H267" s="39"/>
      <c r="I267" s="40"/>
      <c r="J267" s="41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249"/>
    </row>
    <row r="268" spans="1:42" s="250" customFormat="1" ht="19.5" customHeight="1">
      <c r="A268" s="246"/>
      <c r="B268" s="246"/>
      <c r="C268" s="247"/>
      <c r="D268" s="247"/>
      <c r="E268" s="49"/>
      <c r="F268" s="42"/>
      <c r="G268" s="38"/>
      <c r="H268" s="39"/>
      <c r="I268" s="40"/>
      <c r="J268" s="41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49"/>
      <c r="V268" s="249"/>
      <c r="W268" s="249"/>
      <c r="X268" s="249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249"/>
    </row>
    <row r="269" spans="1:10" s="249" customFormat="1" ht="19.5" customHeight="1">
      <c r="A269" s="252"/>
      <c r="B269" s="252"/>
      <c r="C269" s="253"/>
      <c r="D269" s="253"/>
      <c r="E269" s="50"/>
      <c r="F269" s="43"/>
      <c r="G269" s="44"/>
      <c r="H269" s="41"/>
      <c r="I269" s="40"/>
      <c r="J269" s="39"/>
    </row>
    <row r="270" spans="1:42" s="249" customFormat="1" ht="19.5" customHeight="1">
      <c r="A270" s="252"/>
      <c r="B270" s="252"/>
      <c r="C270" s="253"/>
      <c r="D270" s="253"/>
      <c r="E270" s="50"/>
      <c r="F270" s="43"/>
      <c r="G270" s="44"/>
      <c r="H270" s="41"/>
      <c r="I270" s="45"/>
      <c r="J270" s="39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  <c r="AA270" s="254"/>
      <c r="AB270" s="254"/>
      <c r="AC270" s="254"/>
      <c r="AD270" s="254"/>
      <c r="AE270" s="254"/>
      <c r="AF270" s="254"/>
      <c r="AG270" s="254"/>
      <c r="AH270" s="254"/>
      <c r="AI270" s="254"/>
      <c r="AJ270" s="254"/>
      <c r="AK270" s="254"/>
      <c r="AL270" s="254"/>
      <c r="AM270" s="254"/>
      <c r="AN270" s="254"/>
      <c r="AO270" s="254"/>
      <c r="AP270" s="254"/>
    </row>
    <row r="271" spans="1:42" s="249" customFormat="1" ht="19.5" customHeight="1">
      <c r="A271" s="252"/>
      <c r="B271" s="252"/>
      <c r="C271" s="253"/>
      <c r="D271" s="253"/>
      <c r="E271" s="50"/>
      <c r="F271" s="43"/>
      <c r="G271" s="44"/>
      <c r="H271" s="41"/>
      <c r="I271" s="45"/>
      <c r="J271" s="39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254"/>
    </row>
    <row r="272" spans="1:42" s="249" customFormat="1" ht="19.5" customHeight="1">
      <c r="A272" s="252"/>
      <c r="B272" s="252"/>
      <c r="C272" s="253"/>
      <c r="D272" s="253"/>
      <c r="E272" s="50"/>
      <c r="F272" s="43"/>
      <c r="G272" s="44"/>
      <c r="H272" s="41"/>
      <c r="I272" s="45"/>
      <c r="J272" s="39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4"/>
      <c r="AM272" s="254"/>
      <c r="AN272" s="254"/>
      <c r="AO272" s="254"/>
      <c r="AP272" s="254"/>
    </row>
    <row r="273" spans="1:10" s="254" customFormat="1" ht="19.5" customHeight="1">
      <c r="A273" s="255"/>
      <c r="B273" s="255"/>
      <c r="C273" s="256"/>
      <c r="D273" s="256"/>
      <c r="E273" s="51"/>
      <c r="F273" s="46"/>
      <c r="G273" s="44"/>
      <c r="H273" s="41"/>
      <c r="I273" s="40"/>
      <c r="J273" s="41"/>
    </row>
    <row r="274" spans="1:10" s="254" customFormat="1" ht="19.5" customHeight="1">
      <c r="A274" s="255"/>
      <c r="B274" s="255"/>
      <c r="C274" s="256"/>
      <c r="D274" s="256"/>
      <c r="E274" s="51"/>
      <c r="F274" s="46"/>
      <c r="G274" s="44"/>
      <c r="H274" s="41"/>
      <c r="I274" s="40"/>
      <c r="J274" s="41"/>
    </row>
    <row r="275" spans="1:10" s="254" customFormat="1" ht="19.5" customHeight="1">
      <c r="A275" s="255"/>
      <c r="B275" s="255"/>
      <c r="C275" s="256"/>
      <c r="D275" s="256"/>
      <c r="E275" s="51"/>
      <c r="F275" s="46"/>
      <c r="G275" s="44"/>
      <c r="H275" s="41"/>
      <c r="I275" s="40"/>
      <c r="J275" s="41"/>
    </row>
    <row r="276" spans="1:10" s="254" customFormat="1" ht="19.5" customHeight="1">
      <c r="A276" s="255"/>
      <c r="B276" s="255"/>
      <c r="C276" s="256"/>
      <c r="D276" s="256"/>
      <c r="E276" s="51"/>
      <c r="F276" s="46"/>
      <c r="G276" s="47"/>
      <c r="H276" s="48"/>
      <c r="I276" s="40"/>
      <c r="J276" s="48"/>
    </row>
  </sheetData>
  <sheetProtection/>
  <mergeCells count="32">
    <mergeCell ref="D97:E97"/>
    <mergeCell ref="D142:E142"/>
    <mergeCell ref="D91:E91"/>
    <mergeCell ref="D14:E14"/>
    <mergeCell ref="D96:E96"/>
    <mergeCell ref="D15:E15"/>
    <mergeCell ref="D140:E140"/>
    <mergeCell ref="D141:E141"/>
    <mergeCell ref="G1:J1"/>
    <mergeCell ref="G2:J2"/>
    <mergeCell ref="G3:J3"/>
    <mergeCell ref="G4:J4"/>
    <mergeCell ref="D13:E13"/>
    <mergeCell ref="G5:J5"/>
    <mergeCell ref="D148:E148"/>
    <mergeCell ref="G257:J257"/>
    <mergeCell ref="A7:J7"/>
    <mergeCell ref="A8:B8"/>
    <mergeCell ref="D206:E206"/>
    <mergeCell ref="D213:E213"/>
    <mergeCell ref="D98:E98"/>
    <mergeCell ref="D241:E241"/>
    <mergeCell ref="A257:E257"/>
    <mergeCell ref="A9:B9"/>
    <mergeCell ref="D251:E251"/>
    <mergeCell ref="D249:E249"/>
    <mergeCell ref="D221:E221"/>
    <mergeCell ref="D195:E195"/>
    <mergeCell ref="D234:E234"/>
    <mergeCell ref="D245:E245"/>
    <mergeCell ref="D250:E250"/>
    <mergeCell ref="D217:E217"/>
  </mergeCells>
  <printOptions horizontalCentered="1"/>
  <pageMargins left="0.7874015748031497" right="0.7874015748031497" top="0.7874015748031497" bottom="0.1968503937007874" header="0.15748031496062992" footer="0.1968503937007874"/>
  <pageSetup fitToHeight="15" fitToWidth="1" horizontalDpi="600" verticalDpi="600" orientation="landscape" paperSize="9" scale="59" r:id="rId1"/>
  <headerFooter differentFirst="1">
    <oddHeader>&amp;C&amp;P&amp;RПродовження додатка 5</oddHeader>
  </headerFooter>
  <rowBreaks count="2" manualBreakCount="2">
    <brk id="212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2021-03-30T05:36:44Z</cp:lastPrinted>
  <dcterms:created xsi:type="dcterms:W3CDTF">2014-01-17T10:52:16Z</dcterms:created>
  <dcterms:modified xsi:type="dcterms:W3CDTF">2021-04-05T08:47:53Z</dcterms:modified>
  <cp:category/>
  <cp:version/>
  <cp:contentType/>
  <cp:contentStatus/>
</cp:coreProperties>
</file>